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266" windowWidth="12120" windowHeight="912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<sst xmlns="http://schemas.openxmlformats.org/spreadsheetml/2006/main" count="327" uniqueCount="169">
  <si>
    <t>Наименование показателя</t>
  </si>
  <si>
    <t>Код дохода по КД</t>
  </si>
  <si>
    <t xml:space="preserve">Доходы, утвержденные законом о бюджете, нормативными правовыми актами о бюджете </t>
  </si>
  <si>
    <t xml:space="preserve">Исполнено </t>
  </si>
  <si>
    <t xml:space="preserve">Неисполненные назначения </t>
  </si>
  <si>
    <t>ДОХОДЫ БЮДЖЕТА - ВСЕГО</t>
  </si>
  <si>
    <t>Налог на имущество физических лиц, зачисляемый в бюджеты поселений.</t>
  </si>
  <si>
    <t>Форма по ОКУД</t>
  </si>
  <si>
    <t xml:space="preserve">Наименование органа, организующего </t>
  </si>
  <si>
    <t>КОДЫ</t>
  </si>
  <si>
    <t xml:space="preserve">Дата </t>
  </si>
  <si>
    <t>по ОКПО</t>
  </si>
  <si>
    <t xml:space="preserve">МЕСЯЧНЫЙ ОТЧЕТ ОБ ИСПОЛНЕНИИ БЮДЖЕТА </t>
  </si>
  <si>
    <t>1. Доходы бюджета</t>
  </si>
  <si>
    <r>
      <t xml:space="preserve">Наименование бюджета: </t>
    </r>
    <r>
      <rPr>
        <b/>
        <u val="single"/>
        <sz val="10"/>
        <rFont val="Times New Roman"/>
        <family val="1"/>
      </rPr>
      <t>СЕЛЬСКИЙ</t>
    </r>
  </si>
  <si>
    <r>
      <t xml:space="preserve">Периодичность: </t>
    </r>
    <r>
      <rPr>
        <b/>
        <u val="single"/>
        <sz val="10"/>
        <rFont val="Times New Roman"/>
        <family val="1"/>
      </rPr>
      <t>МЕСЯЧНАЯ</t>
    </r>
  </si>
  <si>
    <r>
      <t xml:space="preserve">Единица измерения: </t>
    </r>
    <r>
      <rPr>
        <b/>
        <u val="single"/>
        <sz val="10"/>
        <rFont val="Times New Roman"/>
        <family val="1"/>
      </rPr>
      <t>РУБ.</t>
    </r>
  </si>
  <si>
    <t>Наименование</t>
  </si>
  <si>
    <t xml:space="preserve"> показателя</t>
  </si>
  <si>
    <t>КОД</t>
  </si>
  <si>
    <t>Бюджетные ассигнования, утвержденные законом о бюджете, нормативными правовыми  актами о бюджете</t>
  </si>
  <si>
    <t>Лимиты бюджетных обязательств</t>
  </si>
  <si>
    <t>Исполнено</t>
  </si>
  <si>
    <t>Неисполненные назначения</t>
  </si>
  <si>
    <t>ППП</t>
  </si>
  <si>
    <t>ФКР</t>
  </si>
  <si>
    <t>КЦСР</t>
  </si>
  <si>
    <t>КВР</t>
  </si>
  <si>
    <t>ЭКР</t>
  </si>
  <si>
    <t>по ассигнованиям</t>
  </si>
  <si>
    <t>по лимитам бюджетных обязательств</t>
  </si>
  <si>
    <t>в том числе:</t>
  </si>
  <si>
    <t>Результат исполнения бюджета (дефицит - ; профицит +)</t>
  </si>
  <si>
    <t>000</t>
  </si>
  <si>
    <t>0000</t>
  </si>
  <si>
    <t>0104</t>
  </si>
  <si>
    <t>001</t>
  </si>
  <si>
    <t>225</t>
  </si>
  <si>
    <t>0502</t>
  </si>
  <si>
    <t>223</t>
  </si>
  <si>
    <t>Код строки</t>
  </si>
  <si>
    <t>Код источника финансирования по КИВФ, КИВнФ</t>
  </si>
  <si>
    <t xml:space="preserve">Источники финансирования, утвержденные сводной бюджетной </t>
  </si>
  <si>
    <t xml:space="preserve">росписью </t>
  </si>
  <si>
    <t>Источники финансирования дефицита бюджета - всего</t>
  </si>
  <si>
    <t xml:space="preserve">источники внутреннего финансирования бюджета </t>
  </si>
  <si>
    <t>из них:</t>
  </si>
  <si>
    <t xml:space="preserve">Остатки на начало года. </t>
  </si>
  <si>
    <t xml:space="preserve">источники внешнего финансирования бюджета </t>
  </si>
  <si>
    <t>Оборотная кассовая наличность.</t>
  </si>
  <si>
    <t>Отметка ответственного исполнителя органа, осуществляющего кассовое обслуживание бюджета</t>
  </si>
  <si>
    <t xml:space="preserve">                                    (должность)                                                (подпись)                                                   (расшифровка подписи)</t>
  </si>
  <si>
    <t>2. РАСХОДЫ БЮДЖЕТА</t>
  </si>
  <si>
    <t xml:space="preserve">3. Источники финансирования дефицита бюджетов </t>
  </si>
  <si>
    <t>1003</t>
  </si>
  <si>
    <t>211</t>
  </si>
  <si>
    <t>213</t>
  </si>
  <si>
    <t>290</t>
  </si>
  <si>
    <t>Функционирование  местных администраций              -                                  итого:</t>
  </si>
  <si>
    <t>Первичный воинский учет                                                                                                 итого</t>
  </si>
  <si>
    <t>РАСХОДЫ БЮДЖЕТА  ВСЕГО:</t>
  </si>
  <si>
    <t>Мероприятия в области спорта и физической культуры                 итого:</t>
  </si>
  <si>
    <r>
      <t>Коммунальное хозяйство (</t>
    </r>
    <r>
      <rPr>
        <b/>
        <i/>
        <sz val="11"/>
        <rFont val="Times New Roman"/>
        <family val="1"/>
      </rPr>
      <t>ЖКХ</t>
    </r>
    <r>
      <rPr>
        <b/>
        <sz val="11"/>
        <rFont val="Times New Roman"/>
        <family val="1"/>
      </rPr>
      <t>)                       итого:</t>
    </r>
  </si>
  <si>
    <t>Социальное обеспечение населения                 итого:</t>
  </si>
  <si>
    <t>НДФЛ с доходов, полученных от долевого участиея в деятельности организаций</t>
  </si>
  <si>
    <t>НДФЛс доходов, облагаемых по налоговой ставке,установ. пунк.1 ст.224 НК РФ.</t>
  </si>
  <si>
    <t>Единый сельскохозяйственный налог</t>
  </si>
  <si>
    <t>в том числе: Собственные доходы итого:    из них:</t>
  </si>
  <si>
    <r>
      <t>Дотации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бюджетам  поселений.</t>
    </r>
  </si>
  <si>
    <t xml:space="preserve">Земельный налог,взимаемый по ставке установленный п/п 1 п 1 ст. 394 НК РФ, зачисляемый в бюджеты поселений. </t>
  </si>
  <si>
    <t xml:space="preserve">Земельный налог,взимаемый по ставке установленный п/п 2 п 1 ст. 394 НК РФ, зачисляемый в бюджеты поселений. </t>
  </si>
  <si>
    <r>
      <t xml:space="preserve"> </t>
    </r>
    <r>
      <rPr>
        <b/>
        <u val="single"/>
        <sz val="10"/>
        <rFont val="Times New Roman"/>
        <family val="1"/>
      </rPr>
      <t xml:space="preserve">Субвенции  </t>
    </r>
    <r>
      <rPr>
        <sz val="10"/>
        <rFont val="Times New Roman"/>
        <family val="1"/>
      </rPr>
      <t>бюджетам   поселений  на осущ-е пол-ий по перв-у воинскому учету на территориях, где отсутствуют военные комиссариаты.(ВОЕНКОМ)</t>
    </r>
  </si>
  <si>
    <t>Кассовый расход за месяц</t>
  </si>
  <si>
    <t>в т.ч. Безвозмездные поступления итого:    из них:</t>
  </si>
  <si>
    <t>226</t>
  </si>
  <si>
    <t>340</t>
  </si>
  <si>
    <t>0309</t>
  </si>
  <si>
    <t>260</t>
  </si>
  <si>
    <t>Предупреждение и ликвидация ЧС и стихийных бедствий</t>
  </si>
  <si>
    <t>Доход от продажи земель</t>
  </si>
  <si>
    <t>0500</t>
  </si>
  <si>
    <t>0000000</t>
  </si>
  <si>
    <t>0503</t>
  </si>
  <si>
    <t>500</t>
  </si>
  <si>
    <t>310</t>
  </si>
  <si>
    <t>0203</t>
  </si>
  <si>
    <t>ВУС</t>
  </si>
  <si>
    <t>ЗАГС</t>
  </si>
  <si>
    <t>182 1 06 01 030 10 1000 110</t>
  </si>
  <si>
    <t>1101</t>
  </si>
  <si>
    <t>182 1 01 02 020 01 1000 110</t>
  </si>
  <si>
    <t>001 1 17 05 050 10 0000 180</t>
  </si>
  <si>
    <t>Прочие неналоговые доходы</t>
  </si>
  <si>
    <t>Остатки на конец отчетного периода.       в т.ч.</t>
  </si>
  <si>
    <t>182 1 01 02 010 01 1000 110</t>
  </si>
  <si>
    <t>001 1 14 06 013 10 0000 430</t>
  </si>
  <si>
    <t>уличное освещение</t>
  </si>
  <si>
    <t>182 1 05 03 010 01 1000 110</t>
  </si>
  <si>
    <r>
      <t xml:space="preserve">исполнение бюджета:  </t>
    </r>
    <r>
      <rPr>
        <b/>
        <u val="single"/>
        <sz val="12"/>
        <rFont val="Times New Roman"/>
        <family val="1"/>
      </rPr>
      <t>АДМИНИСТРАЦИЯ       МО  "с/с Новокаякентский "</t>
    </r>
    <r>
      <rPr>
        <sz val="10"/>
        <rFont val="Times New Roman"/>
        <family val="1"/>
      </rPr>
      <t xml:space="preserve">        </t>
    </r>
  </si>
  <si>
    <t>182 1 05 03 010 01 2000 110</t>
  </si>
  <si>
    <t>Резервный фонд</t>
  </si>
  <si>
    <t>0111</t>
  </si>
  <si>
    <t xml:space="preserve">Руководитель           ________________          Агаев Ш.К.
</t>
  </si>
  <si>
    <t>Земельный налог(по обязательствам, возникшим до 1 января 2006г.)</t>
  </si>
  <si>
    <t>182 109 04 053 10 3000 110</t>
  </si>
  <si>
    <t>______________      ___________________     _____________________      «_____»_______________2014г.</t>
  </si>
  <si>
    <t>221</t>
  </si>
  <si>
    <t>121</t>
  </si>
  <si>
    <t>242</t>
  </si>
  <si>
    <t>244</t>
  </si>
  <si>
    <t>851</t>
  </si>
  <si>
    <t>852</t>
  </si>
  <si>
    <t>262</t>
  </si>
  <si>
    <t xml:space="preserve">  </t>
  </si>
  <si>
    <t>870</t>
  </si>
  <si>
    <t>360</t>
  </si>
  <si>
    <t>Функционирование глав  местных администраций              -                                  итого:</t>
  </si>
  <si>
    <t>0102</t>
  </si>
  <si>
    <t>182 1 06 01 030 10 4000 110</t>
  </si>
  <si>
    <t>Выборы</t>
  </si>
  <si>
    <t>0107</t>
  </si>
  <si>
    <t>Собствен. доходы</t>
  </si>
  <si>
    <t xml:space="preserve">Главный бухгалтер   ________________      Хасаева Г.К.
</t>
  </si>
  <si>
    <t>дотации</t>
  </si>
  <si>
    <t>182 1 06 01 030 10 2100 110</t>
  </si>
  <si>
    <t>182 1 06 06 033 10 1000 110</t>
  </si>
  <si>
    <t>182 1 06 06 043 10 1000 110</t>
  </si>
  <si>
    <t>182 1 06 06 043 10 2100 110</t>
  </si>
  <si>
    <t>129</t>
  </si>
  <si>
    <t>0</t>
  </si>
  <si>
    <t>243</t>
  </si>
  <si>
    <t>182 1 06 06 043 10 4000 110</t>
  </si>
  <si>
    <t>182 1 06 06 033 10 2100 110</t>
  </si>
  <si>
    <t>8810020000</t>
  </si>
  <si>
    <t>8820020000</t>
  </si>
  <si>
    <t>97В0020000</t>
  </si>
  <si>
    <t>9990020680</t>
  </si>
  <si>
    <t>9980051180</t>
  </si>
  <si>
    <t>0000000000</t>
  </si>
  <si>
    <t>9990005000</t>
  </si>
  <si>
    <t xml:space="preserve">строительство </t>
  </si>
  <si>
    <t>строительство</t>
  </si>
  <si>
    <t>9990001000</t>
  </si>
  <si>
    <t>Содерж. Дорог</t>
  </si>
  <si>
    <t>Благоустройство</t>
  </si>
  <si>
    <t>9990002000</t>
  </si>
  <si>
    <t>9990003000</t>
  </si>
  <si>
    <t>2230871370</t>
  </si>
  <si>
    <t>2420200590</t>
  </si>
  <si>
    <t>Земельный налог,взимаемый по ставке установленный</t>
  </si>
  <si>
    <t>Земельный налог,</t>
  </si>
  <si>
    <t>182 1 01 02 010 01 2100 110</t>
  </si>
  <si>
    <t>853</t>
  </si>
  <si>
    <t>182 1 01 02 010 01 3000 110</t>
  </si>
  <si>
    <t>Дотации бюджетам  поселений / на переданные полномочия /.</t>
  </si>
  <si>
    <t>001 2 02 15001 10 0000 151</t>
  </si>
  <si>
    <t>000 2 02 35118 10 0000 151</t>
  </si>
  <si>
    <t>001 2 02 40014 10 0000 151</t>
  </si>
  <si>
    <t>страх.возм.</t>
  </si>
  <si>
    <t>182 106 06 033 10 4000 110</t>
  </si>
  <si>
    <t>182 1 01 02 010 01 4000 110</t>
  </si>
  <si>
    <t>182 1 05 03 010 01 4000 110</t>
  </si>
  <si>
    <t>«02» ноября  2017г.</t>
  </si>
  <si>
    <t>на  « 01 »ноября 2017г</t>
  </si>
  <si>
    <t>11500-98804=16196</t>
  </si>
  <si>
    <t>242-46104,26</t>
  </si>
  <si>
    <t>244-347603,55</t>
  </si>
  <si>
    <t>226-127658,67</t>
  </si>
  <si>
    <t>290-96968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</si>
</sst>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2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143">
    <xf numFmtId="0" fontId="0" fillId="0" borderId="0" xfId="0" applyAlignment="1">
      <alignment/>
    </xf>
    <xf numFmtId="0" fontId="7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vertical="top" wrapText="1"/>
    </xf>
    <xf numFmtId="49" fontId="4" fillId="0" borderId="17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8" fillId="0" borderId="12" xfId="0" applyFont="1" applyFill="1" applyBorder="1" applyAlignment="1">
      <alignment vertical="top" wrapText="1"/>
    </xf>
    <xf numFmtId="2" fontId="7" fillId="0" borderId="12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 applyProtection="1">
      <alignment vertical="top" wrapText="1"/>
      <protection locked="0"/>
    </xf>
    <xf numFmtId="2" fontId="1" fillId="0" borderId="12" xfId="0" applyNumberFormat="1" applyFont="1" applyFill="1" applyBorder="1" applyAlignment="1" applyProtection="1">
      <alignment vertical="top" wrapText="1"/>
      <protection locked="0"/>
    </xf>
    <xf numFmtId="0" fontId="1" fillId="0" borderId="22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Alignment="1">
      <alignment/>
    </xf>
    <xf numFmtId="49" fontId="6" fillId="0" borderId="18" xfId="0" applyNumberFormat="1" applyFont="1" applyFill="1" applyBorder="1" applyAlignment="1">
      <alignment vertical="top" wrapText="1"/>
    </xf>
    <xf numFmtId="14" fontId="1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right" wrapText="1"/>
    </xf>
    <xf numFmtId="49" fontId="3" fillId="0" borderId="15" xfId="0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>
      <alignment horizontal="right" wrapText="1"/>
    </xf>
    <xf numFmtId="49" fontId="4" fillId="0" borderId="28" xfId="0" applyNumberFormat="1" applyFont="1" applyFill="1" applyBorder="1" applyAlignment="1">
      <alignment horizontal="center" wrapText="1"/>
    </xf>
    <xf numFmtId="2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right" wrapText="1"/>
    </xf>
    <xf numFmtId="49" fontId="3" fillId="0" borderId="28" xfId="0" applyNumberFormat="1" applyFont="1" applyFill="1" applyBorder="1" applyAlignment="1">
      <alignment horizontal="center" wrapText="1"/>
    </xf>
    <xf numFmtId="2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wrapText="1"/>
    </xf>
    <xf numFmtId="2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3" xfId="0" applyNumberFormat="1" applyFont="1" applyFill="1" applyBorder="1" applyAlignment="1">
      <alignment horizont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right" vertical="top" wrapText="1"/>
    </xf>
    <xf numFmtId="0" fontId="1" fillId="0" borderId="35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5" fillId="0" borderId="39" xfId="0" applyFont="1" applyFill="1" applyBorder="1" applyAlignment="1">
      <alignment horizontal="left" wrapText="1"/>
    </xf>
    <xf numFmtId="0" fontId="15" fillId="0" borderId="40" xfId="0" applyFont="1" applyFill="1" applyBorder="1" applyAlignment="1">
      <alignment horizontal="left" wrapText="1"/>
    </xf>
    <xf numFmtId="0" fontId="15" fillId="0" borderId="41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0" fontId="16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0">
      <selection activeCell="D39" sqref="D39"/>
    </sheetView>
  </sheetViews>
  <sheetFormatPr defaultColWidth="9.00390625" defaultRowHeight="12.75"/>
  <cols>
    <col min="1" max="1" width="35.25390625" style="13" customWidth="1"/>
    <col min="2" max="2" width="25.125" style="13" customWidth="1"/>
    <col min="3" max="3" width="14.25390625" style="13" customWidth="1"/>
    <col min="4" max="4" width="13.125" style="13" customWidth="1"/>
    <col min="5" max="5" width="11.875" style="13" customWidth="1"/>
    <col min="6" max="16384" width="9.125" style="13" customWidth="1"/>
  </cols>
  <sheetData>
    <row r="1" spans="1:5" ht="13.5" thickBot="1">
      <c r="A1" s="104" t="s">
        <v>12</v>
      </c>
      <c r="B1" s="104"/>
      <c r="C1" s="104"/>
      <c r="D1" s="104"/>
      <c r="E1" s="104"/>
    </row>
    <row r="2" spans="1:5" ht="13.5" thickBot="1">
      <c r="A2" s="12"/>
      <c r="E2" s="51" t="s">
        <v>9</v>
      </c>
    </row>
    <row r="3" spans="3:5" ht="15.75" customHeight="1" thickBot="1">
      <c r="C3" s="108" t="s">
        <v>7</v>
      </c>
      <c r="D3" s="109"/>
      <c r="E3" s="52">
        <v>503128</v>
      </c>
    </row>
    <row r="4" spans="1:5" ht="18.75" customHeight="1" thickBot="1">
      <c r="A4" s="105" t="s">
        <v>163</v>
      </c>
      <c r="B4" s="106"/>
      <c r="C4" s="106"/>
      <c r="D4" s="45" t="s">
        <v>10</v>
      </c>
      <c r="E4" s="58">
        <v>43040</v>
      </c>
    </row>
    <row r="5" spans="1:5" ht="13.5" thickBot="1">
      <c r="A5" s="103" t="s">
        <v>8</v>
      </c>
      <c r="B5" s="103"/>
      <c r="C5" s="103"/>
      <c r="E5" s="52"/>
    </row>
    <row r="6" spans="1:5" ht="17.25" customHeight="1" thickBot="1">
      <c r="A6" s="107" t="s">
        <v>98</v>
      </c>
      <c r="B6" s="107"/>
      <c r="C6" s="107"/>
      <c r="D6" s="45" t="s">
        <v>11</v>
      </c>
      <c r="E6" s="52"/>
    </row>
    <row r="7" spans="1:5" ht="15" customHeight="1" thickBot="1">
      <c r="A7" s="103" t="s">
        <v>14</v>
      </c>
      <c r="B7" s="103"/>
      <c r="C7" s="103"/>
      <c r="E7" s="52"/>
    </row>
    <row r="8" spans="1:5" ht="13.5" thickBot="1">
      <c r="A8" s="103" t="s">
        <v>15</v>
      </c>
      <c r="B8" s="103"/>
      <c r="C8" s="103"/>
      <c r="E8" s="52"/>
    </row>
    <row r="9" spans="1:5" ht="13.5" thickBot="1">
      <c r="A9" s="103" t="s">
        <v>16</v>
      </c>
      <c r="B9" s="103"/>
      <c r="C9" s="103"/>
      <c r="E9" s="52">
        <v>383</v>
      </c>
    </row>
    <row r="10" spans="1:5" ht="12.75">
      <c r="A10" s="104" t="s">
        <v>13</v>
      </c>
      <c r="B10" s="104"/>
      <c r="C10" s="104"/>
      <c r="D10" s="104"/>
      <c r="E10" s="104"/>
    </row>
    <row r="11" spans="1:5" ht="12.75">
      <c r="A11" s="111" t="s">
        <v>0</v>
      </c>
      <c r="B11" s="113" t="s">
        <v>1</v>
      </c>
      <c r="C11" s="110" t="s">
        <v>2</v>
      </c>
      <c r="D11" s="110" t="s">
        <v>3</v>
      </c>
      <c r="E11" s="110" t="s">
        <v>4</v>
      </c>
    </row>
    <row r="12" spans="1:5" ht="12.75">
      <c r="A12" s="112"/>
      <c r="B12" s="113"/>
      <c r="C12" s="110"/>
      <c r="D12" s="110"/>
      <c r="E12" s="110"/>
    </row>
    <row r="13" spans="1:5" ht="15.75" customHeight="1">
      <c r="A13" s="14">
        <v>1</v>
      </c>
      <c r="B13" s="14">
        <v>3</v>
      </c>
      <c r="C13" s="14">
        <v>4</v>
      </c>
      <c r="D13" s="14">
        <v>5</v>
      </c>
      <c r="E13" s="14">
        <v>6</v>
      </c>
    </row>
    <row r="14" spans="1:5" ht="15" customHeight="1">
      <c r="A14" s="15" t="s">
        <v>5</v>
      </c>
      <c r="B14" s="15"/>
      <c r="C14" s="47">
        <f>C15+C38</f>
        <v>5801000</v>
      </c>
      <c r="D14" s="47">
        <f>SUM(D15+D38)</f>
        <v>3850590.9299999997</v>
      </c>
      <c r="E14" s="47">
        <f>C14-D14</f>
        <v>1950409.0700000003</v>
      </c>
    </row>
    <row r="15" spans="1:5" s="10" customFormat="1" ht="25.5" customHeight="1">
      <c r="A15" s="15" t="s">
        <v>67</v>
      </c>
      <c r="B15" s="15"/>
      <c r="C15" s="47">
        <f>SUM(C16:C37)</f>
        <v>2860000</v>
      </c>
      <c r="D15" s="47">
        <f>SUM(D16:D37)</f>
        <v>1982890.9299999997</v>
      </c>
      <c r="E15" s="47">
        <f aca="true" t="shared" si="0" ref="E15:E41">C15-D15</f>
        <v>877109.0700000003</v>
      </c>
    </row>
    <row r="16" spans="1:5" ht="27" customHeight="1">
      <c r="A16" s="16" t="s">
        <v>64</v>
      </c>
      <c r="B16" s="16" t="s">
        <v>94</v>
      </c>
      <c r="C16" s="50">
        <v>670000</v>
      </c>
      <c r="D16" s="50">
        <v>598233.33</v>
      </c>
      <c r="E16" s="48">
        <f t="shared" si="0"/>
        <v>71766.67000000004</v>
      </c>
    </row>
    <row r="17" spans="1:5" ht="26.25" customHeight="1">
      <c r="A17" s="16" t="s">
        <v>65</v>
      </c>
      <c r="B17" s="16" t="s">
        <v>151</v>
      </c>
      <c r="C17" s="50">
        <v>0</v>
      </c>
      <c r="D17" s="50">
        <v>148.58</v>
      </c>
      <c r="E17" s="48">
        <f>C17-D17</f>
        <v>-148.58</v>
      </c>
    </row>
    <row r="18" spans="1:5" ht="13.5" customHeight="1">
      <c r="A18" s="16" t="s">
        <v>65</v>
      </c>
      <c r="B18" s="16" t="s">
        <v>160</v>
      </c>
      <c r="C18" s="50">
        <v>0</v>
      </c>
      <c r="D18" s="50">
        <v>300</v>
      </c>
      <c r="E18" s="48">
        <f>C18-D18</f>
        <v>-300</v>
      </c>
    </row>
    <row r="19" spans="1:5" ht="26.25" customHeight="1">
      <c r="A19" s="16" t="s">
        <v>65</v>
      </c>
      <c r="B19" s="16" t="s">
        <v>90</v>
      </c>
      <c r="C19" s="50">
        <v>0</v>
      </c>
      <c r="D19" s="50">
        <v>-534.36</v>
      </c>
      <c r="E19" s="48">
        <f>C19-D19</f>
        <v>534.36</v>
      </c>
    </row>
    <row r="20" spans="1:5" ht="16.5" customHeight="1">
      <c r="A20" s="16" t="s">
        <v>65</v>
      </c>
      <c r="B20" s="16" t="s">
        <v>90</v>
      </c>
      <c r="C20" s="50">
        <v>0</v>
      </c>
      <c r="D20" s="50">
        <v>0</v>
      </c>
      <c r="E20" s="48">
        <f t="shared" si="0"/>
        <v>0</v>
      </c>
    </row>
    <row r="21" spans="1:5" ht="26.25" customHeight="1">
      <c r="A21" s="16" t="s">
        <v>65</v>
      </c>
      <c r="B21" s="16" t="s">
        <v>153</v>
      </c>
      <c r="C21" s="50"/>
      <c r="D21" s="50">
        <v>840.7</v>
      </c>
      <c r="E21" s="48">
        <f>C21-D21</f>
        <v>-840.7</v>
      </c>
    </row>
    <row r="22" spans="1:5" ht="18" customHeight="1">
      <c r="A22" s="16" t="s">
        <v>66</v>
      </c>
      <c r="B22" s="16" t="s">
        <v>97</v>
      </c>
      <c r="C22" s="50">
        <v>0</v>
      </c>
      <c r="D22" s="50">
        <v>3754.5</v>
      </c>
      <c r="E22" s="48">
        <f t="shared" si="0"/>
        <v>-3754.5</v>
      </c>
    </row>
    <row r="23" spans="1:5" ht="18" customHeight="1">
      <c r="A23" s="16" t="s">
        <v>66</v>
      </c>
      <c r="B23" s="16" t="s">
        <v>99</v>
      </c>
      <c r="C23" s="50">
        <v>0</v>
      </c>
      <c r="D23" s="50"/>
      <c r="E23" s="48">
        <f>C23-D23</f>
        <v>0</v>
      </c>
    </row>
    <row r="24" spans="1:5" ht="18" customHeight="1">
      <c r="A24" s="16" t="s">
        <v>66</v>
      </c>
      <c r="B24" s="16" t="s">
        <v>161</v>
      </c>
      <c r="C24" s="50">
        <v>0</v>
      </c>
      <c r="D24" s="50">
        <v>120</v>
      </c>
      <c r="E24" s="48">
        <f>C24-D24</f>
        <v>-120</v>
      </c>
    </row>
    <row r="25" spans="1:5" ht="18" customHeight="1">
      <c r="A25" s="16" t="s">
        <v>66</v>
      </c>
      <c r="B25" s="16" t="s">
        <v>97</v>
      </c>
      <c r="C25" s="50">
        <v>0</v>
      </c>
      <c r="D25" s="50">
        <v>0</v>
      </c>
      <c r="E25" s="48">
        <f>C25-D25</f>
        <v>0</v>
      </c>
    </row>
    <row r="26" spans="1:5" ht="27.75" customHeight="1">
      <c r="A26" s="16" t="s">
        <v>6</v>
      </c>
      <c r="B26" s="16" t="s">
        <v>88</v>
      </c>
      <c r="C26" s="50">
        <v>745000</v>
      </c>
      <c r="D26" s="50">
        <v>305681.35</v>
      </c>
      <c r="E26" s="48">
        <f t="shared" si="0"/>
        <v>439318.65</v>
      </c>
    </row>
    <row r="27" spans="1:5" ht="26.25" customHeight="1">
      <c r="A27" s="16" t="s">
        <v>6</v>
      </c>
      <c r="B27" s="16" t="s">
        <v>118</v>
      </c>
      <c r="C27" s="50">
        <v>0</v>
      </c>
      <c r="D27" s="50">
        <v>0</v>
      </c>
      <c r="E27" s="48">
        <f t="shared" si="0"/>
        <v>0</v>
      </c>
    </row>
    <row r="28" spans="1:5" ht="25.5" customHeight="1">
      <c r="A28" s="16" t="s">
        <v>6</v>
      </c>
      <c r="B28" s="16" t="s">
        <v>124</v>
      </c>
      <c r="C28" s="50"/>
      <c r="D28" s="50">
        <v>4489.42</v>
      </c>
      <c r="E28" s="48">
        <f t="shared" si="0"/>
        <v>-4489.42</v>
      </c>
    </row>
    <row r="29" spans="1:5" ht="24" customHeight="1">
      <c r="A29" s="16" t="s">
        <v>149</v>
      </c>
      <c r="B29" s="16" t="s">
        <v>132</v>
      </c>
      <c r="C29" s="50">
        <v>0</v>
      </c>
      <c r="D29" s="50">
        <v>3378.57</v>
      </c>
      <c r="E29" s="48">
        <f>C29-D29</f>
        <v>-3378.57</v>
      </c>
    </row>
    <row r="30" spans="1:5" ht="25.5" customHeight="1">
      <c r="A30" s="16" t="s">
        <v>69</v>
      </c>
      <c r="B30" s="16" t="s">
        <v>126</v>
      </c>
      <c r="C30" s="50">
        <v>0</v>
      </c>
      <c r="D30" s="50">
        <v>343119.11</v>
      </c>
      <c r="E30" s="48">
        <f t="shared" si="0"/>
        <v>-343119.11</v>
      </c>
    </row>
    <row r="31" spans="1:5" ht="25.5" customHeight="1">
      <c r="A31" s="16" t="s">
        <v>70</v>
      </c>
      <c r="B31" s="16" t="s">
        <v>125</v>
      </c>
      <c r="C31" s="50">
        <v>1445000</v>
      </c>
      <c r="D31" s="50">
        <v>699669.55</v>
      </c>
      <c r="E31" s="48">
        <f t="shared" si="0"/>
        <v>745330.45</v>
      </c>
    </row>
    <row r="32" spans="1:5" ht="27" customHeight="1">
      <c r="A32" s="16" t="s">
        <v>70</v>
      </c>
      <c r="B32" s="16" t="s">
        <v>127</v>
      </c>
      <c r="C32" s="50">
        <v>0</v>
      </c>
      <c r="D32" s="50">
        <v>6441.4</v>
      </c>
      <c r="E32" s="48">
        <f t="shared" si="0"/>
        <v>-6441.4</v>
      </c>
    </row>
    <row r="33" spans="1:5" ht="27" customHeight="1">
      <c r="A33" s="16" t="s">
        <v>70</v>
      </c>
      <c r="B33" s="16" t="s">
        <v>131</v>
      </c>
      <c r="C33" s="50">
        <v>0</v>
      </c>
      <c r="D33" s="50">
        <v>6.78</v>
      </c>
      <c r="E33" s="48">
        <f>C33-D33</f>
        <v>-6.78</v>
      </c>
    </row>
    <row r="34" spans="1:5" ht="28.5" customHeight="1">
      <c r="A34" s="16" t="s">
        <v>150</v>
      </c>
      <c r="B34" s="16" t="s">
        <v>159</v>
      </c>
      <c r="C34" s="50">
        <v>0</v>
      </c>
      <c r="D34" s="50">
        <v>17242</v>
      </c>
      <c r="E34" s="48">
        <f>C34-D34</f>
        <v>-17242</v>
      </c>
    </row>
    <row r="35" spans="1:5" ht="27.75" customHeight="1">
      <c r="A35" s="16" t="s">
        <v>103</v>
      </c>
      <c r="B35" s="16" t="s">
        <v>104</v>
      </c>
      <c r="C35" s="50">
        <v>0</v>
      </c>
      <c r="D35" s="50"/>
      <c r="E35" s="48">
        <f t="shared" si="0"/>
        <v>0</v>
      </c>
    </row>
    <row r="36" spans="1:5" ht="20.25" customHeight="1">
      <c r="A36" s="49" t="s">
        <v>79</v>
      </c>
      <c r="B36" s="49" t="s">
        <v>95</v>
      </c>
      <c r="C36" s="50"/>
      <c r="D36" s="50"/>
      <c r="E36" s="48">
        <f t="shared" si="0"/>
        <v>0</v>
      </c>
    </row>
    <row r="37" spans="1:5" ht="16.5" customHeight="1">
      <c r="A37" s="49" t="s">
        <v>92</v>
      </c>
      <c r="B37" s="16" t="s">
        <v>91</v>
      </c>
      <c r="C37" s="50">
        <v>0</v>
      </c>
      <c r="D37" s="50">
        <v>0</v>
      </c>
      <c r="E37" s="48">
        <f t="shared" si="0"/>
        <v>0</v>
      </c>
    </row>
    <row r="38" spans="1:5" s="10" customFormat="1" ht="27" customHeight="1">
      <c r="A38" s="15" t="s">
        <v>73</v>
      </c>
      <c r="B38" s="15"/>
      <c r="C38" s="47">
        <f>C39+C40+C41</f>
        <v>2941000</v>
      </c>
      <c r="D38" s="47">
        <f>SUM(D39:D41)</f>
        <v>1867700</v>
      </c>
      <c r="E38" s="47">
        <f>SUM(E39:E41)</f>
        <v>1073300</v>
      </c>
    </row>
    <row r="39" spans="1:5" ht="12.75">
      <c r="A39" s="46" t="s">
        <v>68</v>
      </c>
      <c r="B39" s="16" t="s">
        <v>155</v>
      </c>
      <c r="C39" s="50">
        <v>1864000</v>
      </c>
      <c r="D39" s="50">
        <v>1752700</v>
      </c>
      <c r="E39" s="48">
        <f>C39-D39</f>
        <v>111300</v>
      </c>
    </row>
    <row r="40" spans="1:5" ht="51">
      <c r="A40" s="16" t="s">
        <v>71</v>
      </c>
      <c r="B40" s="16" t="s">
        <v>156</v>
      </c>
      <c r="C40" s="50">
        <v>115000</v>
      </c>
      <c r="D40" s="50">
        <v>115000</v>
      </c>
      <c r="E40" s="48">
        <f>C40-D40</f>
        <v>0</v>
      </c>
    </row>
    <row r="41" spans="1:5" ht="38.25" customHeight="1">
      <c r="A41" s="16" t="s">
        <v>154</v>
      </c>
      <c r="B41" s="16" t="s">
        <v>157</v>
      </c>
      <c r="C41" s="50">
        <v>962000</v>
      </c>
      <c r="D41" s="50">
        <v>0</v>
      </c>
      <c r="E41" s="48">
        <f t="shared" si="0"/>
        <v>962000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9:C9"/>
    <mergeCell ref="E11:E12"/>
    <mergeCell ref="A11:A12"/>
    <mergeCell ref="B11:B12"/>
    <mergeCell ref="C11:C12"/>
    <mergeCell ref="D11:D12"/>
    <mergeCell ref="A10:E10"/>
    <mergeCell ref="A7:C7"/>
    <mergeCell ref="A8:C8"/>
    <mergeCell ref="A1:E1"/>
    <mergeCell ref="A4:C4"/>
    <mergeCell ref="A5:C5"/>
    <mergeCell ref="A6:C6"/>
    <mergeCell ref="C3:D3"/>
  </mergeCells>
  <printOptions/>
  <pageMargins left="0.48" right="0.17" top="0.25" bottom="0.21" header="0.16" footer="0.1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69">
      <selection activeCell="I27" sqref="I27"/>
    </sheetView>
  </sheetViews>
  <sheetFormatPr defaultColWidth="9.00390625" defaultRowHeight="12.75"/>
  <cols>
    <col min="1" max="1" width="28.375" style="9" customWidth="1"/>
    <col min="2" max="2" width="4.125" style="9" customWidth="1"/>
    <col min="3" max="3" width="4.875" style="9" customWidth="1"/>
    <col min="4" max="4" width="11.75390625" style="9" customWidth="1"/>
    <col min="5" max="5" width="6.75390625" style="9" customWidth="1"/>
    <col min="6" max="6" width="5.25390625" style="9" customWidth="1"/>
    <col min="7" max="7" width="12.75390625" style="8" customWidth="1"/>
    <col min="8" max="8" width="13.00390625" style="8" customWidth="1"/>
    <col min="9" max="9" width="11.625" style="8" customWidth="1"/>
    <col min="10" max="10" width="13.375" style="8" customWidth="1"/>
    <col min="11" max="11" width="12.375" style="8" customWidth="1"/>
    <col min="12" max="12" width="9.125" style="9" customWidth="1"/>
    <col min="13" max="13" width="14.875" style="9" customWidth="1"/>
    <col min="14" max="16384" width="9.125" style="9" customWidth="1"/>
  </cols>
  <sheetData>
    <row r="1" spans="1:11" s="7" customFormat="1" ht="12.75">
      <c r="A1" s="115" t="s">
        <v>52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8" customFormat="1" ht="21.75" customHeight="1">
      <c r="A2" s="29" t="s">
        <v>17</v>
      </c>
      <c r="B2" s="125" t="s">
        <v>19</v>
      </c>
      <c r="C2" s="126"/>
      <c r="D2" s="126"/>
      <c r="E2" s="126"/>
      <c r="F2" s="126"/>
      <c r="G2" s="114" t="s">
        <v>20</v>
      </c>
      <c r="H2" s="114" t="s">
        <v>21</v>
      </c>
      <c r="I2" s="114" t="s">
        <v>22</v>
      </c>
      <c r="J2" s="114" t="s">
        <v>23</v>
      </c>
      <c r="K2" s="114"/>
    </row>
    <row r="3" spans="1:11" s="8" customFormat="1" ht="9.75" customHeight="1">
      <c r="A3" s="28" t="s">
        <v>18</v>
      </c>
      <c r="B3" s="125"/>
      <c r="C3" s="126"/>
      <c r="D3" s="126"/>
      <c r="E3" s="126"/>
      <c r="F3" s="126"/>
      <c r="G3" s="114"/>
      <c r="H3" s="114"/>
      <c r="I3" s="114"/>
      <c r="J3" s="114"/>
      <c r="K3" s="114"/>
    </row>
    <row r="4" spans="1:11" s="8" customFormat="1" ht="78.75" customHeight="1">
      <c r="A4" s="28"/>
      <c r="B4" s="26" t="s">
        <v>24</v>
      </c>
      <c r="C4" s="25" t="s">
        <v>25</v>
      </c>
      <c r="D4" s="25" t="s">
        <v>26</v>
      </c>
      <c r="E4" s="25" t="s">
        <v>27</v>
      </c>
      <c r="F4" s="25" t="s">
        <v>28</v>
      </c>
      <c r="G4" s="114"/>
      <c r="H4" s="114"/>
      <c r="I4" s="114"/>
      <c r="J4" s="24" t="s">
        <v>29</v>
      </c>
      <c r="K4" s="24" t="s">
        <v>30</v>
      </c>
    </row>
    <row r="5" spans="1:11" ht="15.75" thickBo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</row>
    <row r="6" spans="1:11" ht="14.25" customHeight="1">
      <c r="A6" s="32" t="s">
        <v>60</v>
      </c>
      <c r="B6" s="33" t="s">
        <v>36</v>
      </c>
      <c r="C6" s="33" t="s">
        <v>34</v>
      </c>
      <c r="D6" s="33" t="s">
        <v>81</v>
      </c>
      <c r="E6" s="33" t="s">
        <v>33</v>
      </c>
      <c r="F6" s="33" t="s">
        <v>33</v>
      </c>
      <c r="G6" s="66">
        <f>G7+G8+G9+G10+G11+G12+G13+G14+G15+G16</f>
        <v>5905310.21</v>
      </c>
      <c r="H6" s="66">
        <f>H7+H8+H9+H10+H11+H12+H13+H14+H15+H16</f>
        <v>3399120.49</v>
      </c>
      <c r="I6" s="66">
        <f>I7+I8+I9+I10+I11+I12+I13+I14+I15+I16</f>
        <v>3380848.49</v>
      </c>
      <c r="J6" s="66">
        <f aca="true" t="shared" si="0" ref="J6:J32">G6-I6</f>
        <v>2524461.7199999997</v>
      </c>
      <c r="K6" s="66">
        <f aca="true" t="shared" si="1" ref="K6:K22">H6-I6</f>
        <v>18272</v>
      </c>
    </row>
    <row r="7" spans="1:13" ht="12.75">
      <c r="A7" s="34" t="s">
        <v>31</v>
      </c>
      <c r="B7" s="27"/>
      <c r="C7" s="27"/>
      <c r="D7" s="27"/>
      <c r="E7" s="27"/>
      <c r="F7" s="27">
        <v>211</v>
      </c>
      <c r="G7" s="67">
        <f aca="true" t="shared" si="2" ref="G7:I8">G18+G22+G44</f>
        <v>1322200</v>
      </c>
      <c r="H7" s="67">
        <f t="shared" si="2"/>
        <v>1131040</v>
      </c>
      <c r="I7" s="67">
        <f t="shared" si="2"/>
        <v>1119550</v>
      </c>
      <c r="J7" s="67">
        <f t="shared" si="0"/>
        <v>202650</v>
      </c>
      <c r="K7" s="67">
        <f t="shared" si="1"/>
        <v>11490</v>
      </c>
      <c r="M7" s="56"/>
    </row>
    <row r="8" spans="1:13" ht="12.75">
      <c r="A8" s="34"/>
      <c r="B8" s="27"/>
      <c r="C8" s="27"/>
      <c r="D8" s="27"/>
      <c r="E8" s="27"/>
      <c r="F8" s="27">
        <v>213</v>
      </c>
      <c r="G8" s="67">
        <f t="shared" si="2"/>
        <v>394500</v>
      </c>
      <c r="H8" s="67">
        <f t="shared" si="2"/>
        <v>334218.91000000003</v>
      </c>
      <c r="I8" s="67">
        <f t="shared" si="2"/>
        <v>329512.91000000003</v>
      </c>
      <c r="J8" s="67">
        <f t="shared" si="0"/>
        <v>64987.08999999997</v>
      </c>
      <c r="K8" s="67">
        <f t="shared" si="1"/>
        <v>4706</v>
      </c>
      <c r="M8" s="56"/>
    </row>
    <row r="9" spans="1:11" ht="12.75">
      <c r="A9" s="34"/>
      <c r="B9" s="27"/>
      <c r="C9" s="27"/>
      <c r="D9" s="27"/>
      <c r="E9" s="27"/>
      <c r="F9" s="27">
        <v>221</v>
      </c>
      <c r="G9" s="67">
        <f>G26</f>
        <v>18000</v>
      </c>
      <c r="H9" s="67">
        <f>H26</f>
        <v>12854.26</v>
      </c>
      <c r="I9" s="67">
        <f>I26</f>
        <v>12854.26</v>
      </c>
      <c r="J9" s="67">
        <f t="shared" si="0"/>
        <v>5145.74</v>
      </c>
      <c r="K9" s="67">
        <f t="shared" si="1"/>
        <v>0</v>
      </c>
    </row>
    <row r="10" spans="1:13" ht="12.75">
      <c r="A10" s="34"/>
      <c r="B10" s="27"/>
      <c r="C10" s="27"/>
      <c r="D10" s="27"/>
      <c r="E10" s="27"/>
      <c r="F10" s="27">
        <v>223</v>
      </c>
      <c r="G10" s="67">
        <f>G27+G53</f>
        <v>639036.21</v>
      </c>
      <c r="H10" s="67">
        <f>H27+H53+H57</f>
        <v>456763.23</v>
      </c>
      <c r="I10" s="67">
        <f>I27+I53</f>
        <v>456763.23</v>
      </c>
      <c r="J10" s="67">
        <f t="shared" si="0"/>
        <v>182272.97999999998</v>
      </c>
      <c r="K10" s="67">
        <f t="shared" si="1"/>
        <v>0</v>
      </c>
      <c r="M10" s="56"/>
    </row>
    <row r="11" spans="1:13" ht="12.75">
      <c r="A11" s="34"/>
      <c r="B11" s="27"/>
      <c r="C11" s="27"/>
      <c r="D11" s="27"/>
      <c r="E11" s="27"/>
      <c r="F11" s="27" t="s">
        <v>37</v>
      </c>
      <c r="G11" s="67">
        <f>G28+G50+G56+G58</f>
        <v>1233600</v>
      </c>
      <c r="H11" s="67">
        <f>H28+H50+H56+H58</f>
        <v>466338.42</v>
      </c>
      <c r="I11" s="67">
        <f>I28+I50+I56+I58</f>
        <v>466338.42</v>
      </c>
      <c r="J11" s="67">
        <f t="shared" si="0"/>
        <v>767261.5800000001</v>
      </c>
      <c r="K11" s="67">
        <f t="shared" si="1"/>
        <v>0</v>
      </c>
      <c r="M11" s="56"/>
    </row>
    <row r="12" spans="1:13" ht="12.75">
      <c r="A12" s="34"/>
      <c r="B12" s="27"/>
      <c r="C12" s="27"/>
      <c r="D12" s="27"/>
      <c r="E12" s="27"/>
      <c r="F12" s="27">
        <v>226</v>
      </c>
      <c r="G12" s="67">
        <f>G24+G29+G54+G59</f>
        <v>542200</v>
      </c>
      <c r="H12" s="67">
        <f>H24+H29+H54+H59</f>
        <v>166297.66999999998</v>
      </c>
      <c r="I12" s="67">
        <f>I24+I29+I54+I59</f>
        <v>164448.66999999998</v>
      </c>
      <c r="J12" s="67">
        <f t="shared" si="0"/>
        <v>377751.33</v>
      </c>
      <c r="K12" s="67">
        <f t="shared" si="1"/>
        <v>1849</v>
      </c>
      <c r="M12" s="56"/>
    </row>
    <row r="13" spans="1:13" ht="12.75">
      <c r="A13" s="34"/>
      <c r="B13" s="27"/>
      <c r="C13" s="27"/>
      <c r="D13" s="27"/>
      <c r="E13" s="27"/>
      <c r="F13" s="27" t="s">
        <v>112</v>
      </c>
      <c r="G13" s="67">
        <f>G68</f>
        <v>0</v>
      </c>
      <c r="H13" s="67">
        <f>H69</f>
        <v>0</v>
      </c>
      <c r="I13" s="67">
        <f>I68</f>
        <v>0</v>
      </c>
      <c r="J13" s="67">
        <f t="shared" si="0"/>
        <v>0</v>
      </c>
      <c r="K13" s="67">
        <f t="shared" si="1"/>
        <v>0</v>
      </c>
      <c r="M13" s="56"/>
    </row>
    <row r="14" spans="1:11" ht="12.75">
      <c r="A14" s="34"/>
      <c r="B14" s="27"/>
      <c r="C14" s="27"/>
      <c r="D14" s="27"/>
      <c r="E14" s="27"/>
      <c r="F14" s="27">
        <v>290</v>
      </c>
      <c r="G14" s="67">
        <f>G30+G36+G37+G38+G39+G41+G47+G62+G71</f>
        <v>384197</v>
      </c>
      <c r="H14" s="67">
        <f>H30+H36+H37+H38+H40+H42+H48+H62+H71</f>
        <v>128508</v>
      </c>
      <c r="I14" s="67">
        <f>I30+I36+I37+I38+I39+I47+I62+I71</f>
        <v>128508</v>
      </c>
      <c r="J14" s="67">
        <f t="shared" si="0"/>
        <v>255689</v>
      </c>
      <c r="K14" s="67">
        <f t="shared" si="1"/>
        <v>0</v>
      </c>
    </row>
    <row r="15" spans="1:11" ht="12.75">
      <c r="A15" s="34"/>
      <c r="B15" s="27"/>
      <c r="C15" s="27"/>
      <c r="D15" s="27"/>
      <c r="E15" s="68"/>
      <c r="F15" s="27">
        <v>310</v>
      </c>
      <c r="G15" s="67">
        <f>G25+G31+G51+G61+G72</f>
        <v>116000</v>
      </c>
      <c r="H15" s="67">
        <f>H25+H31+H51+H61+H72</f>
        <v>26000</v>
      </c>
      <c r="I15" s="67">
        <f>I25+I31+I51+I72+I61</f>
        <v>26000</v>
      </c>
      <c r="J15" s="67">
        <f t="shared" si="0"/>
        <v>90000</v>
      </c>
      <c r="K15" s="67">
        <f t="shared" si="1"/>
        <v>0</v>
      </c>
    </row>
    <row r="16" spans="1:11" ht="13.5" thickBot="1">
      <c r="A16" s="34"/>
      <c r="B16" s="27"/>
      <c r="C16" s="27"/>
      <c r="D16" s="27"/>
      <c r="E16" s="27"/>
      <c r="F16" s="27">
        <v>340</v>
      </c>
      <c r="G16" s="67">
        <f>G32+G46+G52+G55+G57+G60+G73</f>
        <v>1255577</v>
      </c>
      <c r="H16" s="67">
        <f>H32+H46+H52+H55+H60+H73</f>
        <v>677100</v>
      </c>
      <c r="I16" s="67">
        <f>I32+I46+I52+I55+I57+I60+I73</f>
        <v>676873</v>
      </c>
      <c r="J16" s="67">
        <f t="shared" si="0"/>
        <v>578704</v>
      </c>
      <c r="K16" s="67">
        <f t="shared" si="1"/>
        <v>227</v>
      </c>
    </row>
    <row r="17" spans="1:11" ht="42.75">
      <c r="A17" s="35" t="s">
        <v>116</v>
      </c>
      <c r="B17" s="63" t="s">
        <v>36</v>
      </c>
      <c r="C17" s="63" t="s">
        <v>117</v>
      </c>
      <c r="D17" s="63" t="s">
        <v>133</v>
      </c>
      <c r="E17" s="63" t="s">
        <v>33</v>
      </c>
      <c r="F17" s="63" t="s">
        <v>33</v>
      </c>
      <c r="G17" s="69">
        <f>SUM(G18:G20)</f>
        <v>490200</v>
      </c>
      <c r="H17" s="69">
        <f>SUM(H18:H20)</f>
        <v>419998</v>
      </c>
      <c r="I17" s="69">
        <f>SUM(I18:I20)</f>
        <v>419998</v>
      </c>
      <c r="J17" s="69">
        <f t="shared" si="0"/>
        <v>70202</v>
      </c>
      <c r="K17" s="69">
        <f t="shared" si="1"/>
        <v>0</v>
      </c>
    </row>
    <row r="18" spans="1:11" ht="12.75">
      <c r="A18" s="61"/>
      <c r="B18" s="62"/>
      <c r="C18" s="62"/>
      <c r="D18" s="62"/>
      <c r="E18" s="62" t="s">
        <v>107</v>
      </c>
      <c r="F18" s="62" t="s">
        <v>55</v>
      </c>
      <c r="G18" s="70">
        <v>377400</v>
      </c>
      <c r="H18" s="70">
        <v>323508</v>
      </c>
      <c r="I18" s="70">
        <v>323508</v>
      </c>
      <c r="J18" s="70">
        <f>G18-I18</f>
        <v>53892</v>
      </c>
      <c r="K18" s="70">
        <f t="shared" si="1"/>
        <v>0</v>
      </c>
    </row>
    <row r="19" spans="1:11" ht="12.75">
      <c r="A19" s="61"/>
      <c r="B19" s="62"/>
      <c r="C19" s="62"/>
      <c r="D19" s="62"/>
      <c r="E19" s="62" t="s">
        <v>128</v>
      </c>
      <c r="F19" s="62" t="s">
        <v>56</v>
      </c>
      <c r="G19" s="70">
        <v>112800</v>
      </c>
      <c r="H19" s="70">
        <v>96490</v>
      </c>
      <c r="I19" s="70">
        <v>96490</v>
      </c>
      <c r="J19" s="70">
        <f>G19-I19</f>
        <v>16310</v>
      </c>
      <c r="K19" s="70">
        <f t="shared" si="1"/>
        <v>0</v>
      </c>
    </row>
    <row r="20" spans="1:11" ht="13.5" thickBot="1">
      <c r="A20" s="61"/>
      <c r="B20" s="62"/>
      <c r="C20" s="62"/>
      <c r="D20" s="62"/>
      <c r="E20" s="62" t="s">
        <v>129</v>
      </c>
      <c r="F20" s="62" t="s">
        <v>129</v>
      </c>
      <c r="G20" s="70">
        <v>0</v>
      </c>
      <c r="H20" s="70">
        <v>0</v>
      </c>
      <c r="I20" s="70">
        <v>0</v>
      </c>
      <c r="J20" s="70">
        <f t="shared" si="0"/>
        <v>0</v>
      </c>
      <c r="K20" s="70">
        <f t="shared" si="1"/>
        <v>0</v>
      </c>
    </row>
    <row r="21" spans="1:11" s="10" customFormat="1" ht="41.25" customHeight="1" thickBot="1">
      <c r="A21" s="35" t="s">
        <v>58</v>
      </c>
      <c r="B21" s="33" t="s">
        <v>36</v>
      </c>
      <c r="C21" s="33" t="s">
        <v>35</v>
      </c>
      <c r="D21" s="33" t="s">
        <v>134</v>
      </c>
      <c r="E21" s="33" t="s">
        <v>33</v>
      </c>
      <c r="F21" s="33" t="s">
        <v>33</v>
      </c>
      <c r="G21" s="66">
        <f>SUM(G22:G38)</f>
        <v>1898233.21</v>
      </c>
      <c r="H21" s="66">
        <f>H22+H23+H24+H25+H26+H27+H28+H29+H30+H31+H32+H36+H37+H38</f>
        <v>1406785.72</v>
      </c>
      <c r="I21" s="66">
        <f>I22+I23+I24+I25+I26+I27+I28+I29+I30+I31+I32+I36+I37+I38</f>
        <v>1404936.72</v>
      </c>
      <c r="J21" s="66">
        <f t="shared" si="0"/>
        <v>493296.49</v>
      </c>
      <c r="K21" s="66">
        <f t="shared" si="1"/>
        <v>1849</v>
      </c>
    </row>
    <row r="22" spans="1:11" ht="15.75" thickBot="1">
      <c r="A22" s="36" t="s">
        <v>31</v>
      </c>
      <c r="B22" s="27"/>
      <c r="C22" s="27"/>
      <c r="D22" s="27"/>
      <c r="E22" s="27" t="s">
        <v>107</v>
      </c>
      <c r="F22" s="27">
        <v>211</v>
      </c>
      <c r="G22" s="71">
        <v>856500</v>
      </c>
      <c r="H22" s="72">
        <v>719232</v>
      </c>
      <c r="I22" s="72">
        <v>719232</v>
      </c>
      <c r="J22" s="71">
        <f t="shared" si="0"/>
        <v>137268</v>
      </c>
      <c r="K22" s="99">
        <f t="shared" si="1"/>
        <v>0</v>
      </c>
    </row>
    <row r="23" spans="1:11" ht="15.75" thickBot="1">
      <c r="A23" s="36" t="s">
        <v>165</v>
      </c>
      <c r="B23" s="27"/>
      <c r="C23" s="27"/>
      <c r="D23" s="27"/>
      <c r="E23" s="27" t="s">
        <v>128</v>
      </c>
      <c r="F23" s="27" t="s">
        <v>56</v>
      </c>
      <c r="G23" s="72">
        <v>255000</v>
      </c>
      <c r="H23" s="72">
        <v>211028.91</v>
      </c>
      <c r="I23" s="72">
        <v>211028.91</v>
      </c>
      <c r="J23" s="71">
        <f t="shared" si="0"/>
        <v>43971.09</v>
      </c>
      <c r="K23" s="99">
        <f>H23-I23</f>
        <v>0</v>
      </c>
    </row>
    <row r="24" spans="1:11" ht="15.75" thickBot="1">
      <c r="A24" s="36" t="s">
        <v>166</v>
      </c>
      <c r="B24" s="74"/>
      <c r="C24" s="27"/>
      <c r="D24" s="27"/>
      <c r="E24" s="27" t="s">
        <v>108</v>
      </c>
      <c r="F24" s="27" t="s">
        <v>74</v>
      </c>
      <c r="G24" s="72">
        <v>70000</v>
      </c>
      <c r="H24" s="72">
        <v>33250</v>
      </c>
      <c r="I24" s="72">
        <v>33250</v>
      </c>
      <c r="J24" s="71">
        <f t="shared" si="0"/>
        <v>36750</v>
      </c>
      <c r="K24" s="99">
        <f aca="true" t="shared" si="3" ref="K24:K38">H24-I24</f>
        <v>0</v>
      </c>
    </row>
    <row r="25" spans="1:11" ht="15.75" thickBot="1">
      <c r="A25" s="36" t="s">
        <v>167</v>
      </c>
      <c r="B25" s="74"/>
      <c r="C25" s="27"/>
      <c r="D25" s="27"/>
      <c r="E25" s="27" t="s">
        <v>108</v>
      </c>
      <c r="F25" s="27" t="s">
        <v>84</v>
      </c>
      <c r="G25" s="72">
        <v>0</v>
      </c>
      <c r="H25" s="72">
        <f>G25</f>
        <v>0</v>
      </c>
      <c r="I25" s="72">
        <v>0</v>
      </c>
      <c r="J25" s="71">
        <f t="shared" si="0"/>
        <v>0</v>
      </c>
      <c r="K25" s="99">
        <f t="shared" si="3"/>
        <v>0</v>
      </c>
    </row>
    <row r="26" spans="1:11" ht="15.75" thickBot="1">
      <c r="A26" s="36" t="s">
        <v>168</v>
      </c>
      <c r="B26" s="74"/>
      <c r="C26" s="27"/>
      <c r="D26" s="27"/>
      <c r="E26" s="27" t="s">
        <v>108</v>
      </c>
      <c r="F26" s="27" t="s">
        <v>106</v>
      </c>
      <c r="G26" s="72">
        <v>18000</v>
      </c>
      <c r="H26" s="72">
        <v>12854.26</v>
      </c>
      <c r="I26" s="72">
        <v>12854.26</v>
      </c>
      <c r="J26" s="71">
        <f t="shared" si="0"/>
        <v>5145.74</v>
      </c>
      <c r="K26" s="99">
        <f t="shared" si="3"/>
        <v>0</v>
      </c>
    </row>
    <row r="27" spans="1:11" ht="15.75" thickBot="1">
      <c r="A27" s="36"/>
      <c r="B27" s="74"/>
      <c r="C27" s="27"/>
      <c r="D27" s="27"/>
      <c r="E27" s="27" t="s">
        <v>109</v>
      </c>
      <c r="F27" s="27" t="s">
        <v>39</v>
      </c>
      <c r="G27" s="72">
        <v>50436.21</v>
      </c>
      <c r="H27" s="72">
        <v>49365.88</v>
      </c>
      <c r="I27" s="72">
        <v>49365.88</v>
      </c>
      <c r="J27" s="71">
        <f t="shared" si="0"/>
        <v>1070.3300000000017</v>
      </c>
      <c r="K27" s="99">
        <f t="shared" si="3"/>
        <v>0</v>
      </c>
    </row>
    <row r="28" spans="1:11" ht="15.75" thickBot="1">
      <c r="A28" s="36"/>
      <c r="B28" s="27"/>
      <c r="C28" s="27"/>
      <c r="D28" s="27"/>
      <c r="E28" s="27" t="s">
        <v>109</v>
      </c>
      <c r="F28" s="27" t="s">
        <v>37</v>
      </c>
      <c r="G28" s="72">
        <v>10000</v>
      </c>
      <c r="H28" s="72">
        <v>4000</v>
      </c>
      <c r="I28" s="72">
        <v>4000</v>
      </c>
      <c r="J28" s="71">
        <f t="shared" si="0"/>
        <v>6000</v>
      </c>
      <c r="K28" s="99">
        <f t="shared" si="3"/>
        <v>0</v>
      </c>
    </row>
    <row r="29" spans="1:11" ht="15.75" thickBot="1">
      <c r="A29" s="36"/>
      <c r="B29" s="27"/>
      <c r="C29" s="27"/>
      <c r="D29" s="27"/>
      <c r="E29" s="27" t="s">
        <v>109</v>
      </c>
      <c r="F29" s="27" t="s">
        <v>74</v>
      </c>
      <c r="G29" s="72">
        <v>272200</v>
      </c>
      <c r="H29" s="72">
        <v>96257.67</v>
      </c>
      <c r="I29" s="72">
        <v>94408.67</v>
      </c>
      <c r="J29" s="71">
        <f t="shared" si="0"/>
        <v>177791.33000000002</v>
      </c>
      <c r="K29" s="99">
        <f t="shared" si="3"/>
        <v>1849</v>
      </c>
    </row>
    <row r="30" spans="1:11" ht="15.75" thickBot="1">
      <c r="A30" s="36"/>
      <c r="B30" s="27"/>
      <c r="C30" s="27"/>
      <c r="D30" s="27"/>
      <c r="E30" s="27" t="s">
        <v>109</v>
      </c>
      <c r="F30" s="27" t="s">
        <v>57</v>
      </c>
      <c r="G30" s="72">
        <v>20000</v>
      </c>
      <c r="H30" s="72">
        <v>16000</v>
      </c>
      <c r="I30" s="72">
        <v>16000</v>
      </c>
      <c r="J30" s="71">
        <f t="shared" si="0"/>
        <v>4000</v>
      </c>
      <c r="K30" s="99">
        <f t="shared" si="3"/>
        <v>0</v>
      </c>
    </row>
    <row r="31" spans="1:11" ht="15.75" thickBot="1">
      <c r="A31" s="36"/>
      <c r="B31" s="27"/>
      <c r="C31" s="27"/>
      <c r="D31" s="27"/>
      <c r="E31" s="27" t="s">
        <v>109</v>
      </c>
      <c r="F31" s="27" t="s">
        <v>84</v>
      </c>
      <c r="G31" s="72">
        <v>30000</v>
      </c>
      <c r="H31" s="72">
        <v>13500</v>
      </c>
      <c r="I31" s="72">
        <v>13500</v>
      </c>
      <c r="J31" s="71">
        <f t="shared" si="0"/>
        <v>16500</v>
      </c>
      <c r="K31" s="99">
        <f t="shared" si="3"/>
        <v>0</v>
      </c>
    </row>
    <row r="32" spans="1:11" ht="14.25" customHeight="1" thickBot="1">
      <c r="A32" s="36"/>
      <c r="B32" s="74"/>
      <c r="C32" s="27"/>
      <c r="D32" s="27"/>
      <c r="E32" s="27" t="s">
        <v>109</v>
      </c>
      <c r="F32" s="27" t="s">
        <v>75</v>
      </c>
      <c r="G32" s="72">
        <v>199500</v>
      </c>
      <c r="H32" s="72">
        <v>170329</v>
      </c>
      <c r="I32" s="72">
        <v>170329</v>
      </c>
      <c r="J32" s="71">
        <f t="shared" si="0"/>
        <v>29171</v>
      </c>
      <c r="K32" s="99">
        <f t="shared" si="3"/>
        <v>0</v>
      </c>
    </row>
    <row r="33" spans="1:11" ht="15.75" hidden="1" thickBot="1">
      <c r="A33" s="36"/>
      <c r="B33" s="74"/>
      <c r="C33" s="27"/>
      <c r="D33" s="27"/>
      <c r="E33" s="27" t="s">
        <v>83</v>
      </c>
      <c r="F33" s="27" t="s">
        <v>55</v>
      </c>
      <c r="G33" s="72"/>
      <c r="H33" s="72"/>
      <c r="I33" s="72">
        <v>0</v>
      </c>
      <c r="J33" s="71">
        <f aca="true" t="shared" si="4" ref="J33:J38">G33-I33</f>
        <v>0</v>
      </c>
      <c r="K33" s="99">
        <f t="shared" si="3"/>
        <v>0</v>
      </c>
    </row>
    <row r="34" spans="1:11" ht="15.75" hidden="1" thickBot="1">
      <c r="A34" s="36"/>
      <c r="B34" s="74"/>
      <c r="C34" s="27"/>
      <c r="D34" s="27"/>
      <c r="E34" s="27" t="s">
        <v>83</v>
      </c>
      <c r="F34" s="27" t="s">
        <v>56</v>
      </c>
      <c r="G34" s="72"/>
      <c r="H34" s="72"/>
      <c r="I34" s="72">
        <v>0</v>
      </c>
      <c r="J34" s="71">
        <f t="shared" si="4"/>
        <v>0</v>
      </c>
      <c r="K34" s="99">
        <f t="shared" si="3"/>
        <v>0</v>
      </c>
    </row>
    <row r="35" spans="1:11" ht="15.75" hidden="1" thickBot="1">
      <c r="A35" s="36"/>
      <c r="B35" s="74"/>
      <c r="C35" s="27"/>
      <c r="D35" s="27"/>
      <c r="E35" s="27" t="s">
        <v>83</v>
      </c>
      <c r="F35" s="27" t="s">
        <v>74</v>
      </c>
      <c r="G35" s="72"/>
      <c r="H35" s="72"/>
      <c r="I35" s="72">
        <v>0</v>
      </c>
      <c r="J35" s="71">
        <f t="shared" si="4"/>
        <v>0</v>
      </c>
      <c r="K35" s="99">
        <f t="shared" si="3"/>
        <v>0</v>
      </c>
    </row>
    <row r="36" spans="1:11" ht="15.75" thickBot="1">
      <c r="A36" s="53"/>
      <c r="B36" s="27"/>
      <c r="C36" s="27"/>
      <c r="D36" s="27"/>
      <c r="E36" s="75" t="s">
        <v>110</v>
      </c>
      <c r="F36" s="75" t="s">
        <v>57</v>
      </c>
      <c r="G36" s="76">
        <v>109597</v>
      </c>
      <c r="H36" s="76">
        <v>79518</v>
      </c>
      <c r="I36" s="76">
        <v>79518</v>
      </c>
      <c r="J36" s="71">
        <f t="shared" si="4"/>
        <v>30079</v>
      </c>
      <c r="K36" s="99">
        <f t="shared" si="3"/>
        <v>0</v>
      </c>
    </row>
    <row r="37" spans="1:11" ht="15.75" thickBot="1">
      <c r="A37" s="53"/>
      <c r="B37" s="74"/>
      <c r="C37" s="27"/>
      <c r="D37" s="27"/>
      <c r="E37" s="75" t="s">
        <v>111</v>
      </c>
      <c r="F37" s="75" t="s">
        <v>57</v>
      </c>
      <c r="G37" s="76">
        <v>5000</v>
      </c>
      <c r="H37" s="76">
        <v>1450</v>
      </c>
      <c r="I37" s="76">
        <v>1450</v>
      </c>
      <c r="J37" s="71">
        <f t="shared" si="4"/>
        <v>3550</v>
      </c>
      <c r="K37" s="99">
        <f t="shared" si="3"/>
        <v>0</v>
      </c>
    </row>
    <row r="38" spans="1:11" ht="15.75" thickBot="1">
      <c r="A38" s="64"/>
      <c r="B38" s="82"/>
      <c r="C38" s="83"/>
      <c r="D38" s="83"/>
      <c r="E38" s="83" t="s">
        <v>152</v>
      </c>
      <c r="F38" s="83" t="s">
        <v>57</v>
      </c>
      <c r="G38" s="84">
        <v>2000</v>
      </c>
      <c r="H38" s="84">
        <v>0</v>
      </c>
      <c r="I38" s="84">
        <v>0</v>
      </c>
      <c r="J38" s="100">
        <f t="shared" si="4"/>
        <v>2000</v>
      </c>
      <c r="K38" s="101">
        <f t="shared" si="3"/>
        <v>0</v>
      </c>
    </row>
    <row r="39" spans="1:11" ht="33.75" customHeight="1" thickBot="1">
      <c r="A39" s="65" t="s">
        <v>119</v>
      </c>
      <c r="B39" s="77" t="s">
        <v>36</v>
      </c>
      <c r="C39" s="78" t="s">
        <v>120</v>
      </c>
      <c r="D39" s="78" t="s">
        <v>135</v>
      </c>
      <c r="E39" s="78" t="s">
        <v>109</v>
      </c>
      <c r="F39" s="78" t="s">
        <v>57</v>
      </c>
      <c r="G39" s="79">
        <v>0</v>
      </c>
      <c r="H39" s="79">
        <f>G39</f>
        <v>0</v>
      </c>
      <c r="I39" s="79">
        <v>0</v>
      </c>
      <c r="J39" s="80">
        <f>SUM(J40)</f>
        <v>0</v>
      </c>
      <c r="K39" s="81">
        <f>J39</f>
        <v>0</v>
      </c>
    </row>
    <row r="40" spans="1:11" ht="15.75" thickBot="1">
      <c r="A40" s="64"/>
      <c r="B40" s="82"/>
      <c r="C40" s="83"/>
      <c r="D40" s="83"/>
      <c r="E40" s="83" t="s">
        <v>109</v>
      </c>
      <c r="F40" s="83" t="s">
        <v>57</v>
      </c>
      <c r="G40" s="84">
        <v>0</v>
      </c>
      <c r="H40" s="84">
        <f>G40</f>
        <v>0</v>
      </c>
      <c r="I40" s="84">
        <v>0</v>
      </c>
      <c r="J40" s="80">
        <f>SUM(G40-I40)</f>
        <v>0</v>
      </c>
      <c r="K40" s="81">
        <f>SUM(H40-I40)</f>
        <v>0</v>
      </c>
    </row>
    <row r="41" spans="1:11" ht="21.75" customHeight="1">
      <c r="A41" s="60" t="s">
        <v>100</v>
      </c>
      <c r="B41" s="85" t="s">
        <v>36</v>
      </c>
      <c r="C41" s="85" t="s">
        <v>101</v>
      </c>
      <c r="D41" s="85" t="s">
        <v>136</v>
      </c>
      <c r="E41" s="85" t="s">
        <v>114</v>
      </c>
      <c r="F41" s="85" t="s">
        <v>57</v>
      </c>
      <c r="G41" s="80">
        <f>SUM(G42)</f>
        <v>170600</v>
      </c>
      <c r="H41" s="80">
        <v>0</v>
      </c>
      <c r="I41" s="80">
        <f>SUM(I42)</f>
        <v>0</v>
      </c>
      <c r="J41" s="80">
        <f>SUM(J42)</f>
        <v>170600</v>
      </c>
      <c r="K41" s="80">
        <f>SUM(K42)</f>
        <v>0</v>
      </c>
    </row>
    <row r="42" spans="1:11" ht="15.75" thickBot="1">
      <c r="A42" s="59" t="s">
        <v>31</v>
      </c>
      <c r="B42" s="27"/>
      <c r="C42" s="27"/>
      <c r="D42" s="27"/>
      <c r="E42" s="27" t="s">
        <v>114</v>
      </c>
      <c r="F42" s="27" t="s">
        <v>57</v>
      </c>
      <c r="G42" s="72">
        <v>170600</v>
      </c>
      <c r="H42" s="72">
        <v>0</v>
      </c>
      <c r="I42" s="72">
        <v>0</v>
      </c>
      <c r="J42" s="102">
        <f>G42-I42</f>
        <v>170600</v>
      </c>
      <c r="K42" s="102">
        <f>H42-I42</f>
        <v>0</v>
      </c>
    </row>
    <row r="43" spans="1:11" ht="30.75" customHeight="1" thickBot="1">
      <c r="A43" s="38" t="s">
        <v>59</v>
      </c>
      <c r="B43" s="33" t="s">
        <v>36</v>
      </c>
      <c r="C43" s="33" t="s">
        <v>85</v>
      </c>
      <c r="D43" s="33" t="s">
        <v>137</v>
      </c>
      <c r="E43" s="33" t="s">
        <v>33</v>
      </c>
      <c r="F43" s="33" t="s">
        <v>33</v>
      </c>
      <c r="G43" s="66">
        <f>SUM(G44:G46)</f>
        <v>115000</v>
      </c>
      <c r="H43" s="66">
        <f>H44+H45+H46</f>
        <v>115000</v>
      </c>
      <c r="I43" s="66">
        <f>I44+I45+I46</f>
        <v>98804</v>
      </c>
      <c r="J43" s="66">
        <f>G43-I43</f>
        <v>16196</v>
      </c>
      <c r="K43" s="66">
        <f>K44+K45+K46</f>
        <v>16196</v>
      </c>
    </row>
    <row r="44" spans="1:11" ht="15" customHeight="1" thickBot="1">
      <c r="A44" s="36" t="s">
        <v>31</v>
      </c>
      <c r="B44" s="27"/>
      <c r="C44" s="27"/>
      <c r="D44" s="27"/>
      <c r="E44" s="27" t="s">
        <v>107</v>
      </c>
      <c r="F44" s="27" t="s">
        <v>55</v>
      </c>
      <c r="G44" s="72">
        <v>88300</v>
      </c>
      <c r="H44" s="72">
        <v>88300</v>
      </c>
      <c r="I44" s="72">
        <v>76810</v>
      </c>
      <c r="J44" s="71">
        <f>G44-I44</f>
        <v>11490</v>
      </c>
      <c r="K44" s="99">
        <f>H44-I44</f>
        <v>11490</v>
      </c>
    </row>
    <row r="45" spans="1:11" ht="15" customHeight="1" thickBot="1">
      <c r="A45" s="36"/>
      <c r="B45" s="27"/>
      <c r="C45" s="27"/>
      <c r="D45" s="27"/>
      <c r="E45" s="27" t="s">
        <v>128</v>
      </c>
      <c r="F45" s="27" t="s">
        <v>56</v>
      </c>
      <c r="G45" s="72">
        <v>26700</v>
      </c>
      <c r="H45" s="72">
        <v>26700</v>
      </c>
      <c r="I45" s="72">
        <v>21994</v>
      </c>
      <c r="J45" s="71">
        <f>G45-I45</f>
        <v>4706</v>
      </c>
      <c r="K45" s="99">
        <f>H45-I45</f>
        <v>4706</v>
      </c>
    </row>
    <row r="46" spans="1:11" ht="15" customHeight="1">
      <c r="A46" s="36"/>
      <c r="B46" s="27"/>
      <c r="C46" s="27"/>
      <c r="D46" s="27"/>
      <c r="E46" s="27" t="s">
        <v>109</v>
      </c>
      <c r="F46" s="27" t="s">
        <v>75</v>
      </c>
      <c r="G46" s="72">
        <v>0</v>
      </c>
      <c r="H46" s="72">
        <f>G46</f>
        <v>0</v>
      </c>
      <c r="I46" s="72">
        <v>0</v>
      </c>
      <c r="J46" s="71">
        <f>G46-I46</f>
        <v>0</v>
      </c>
      <c r="K46" s="99">
        <f>H46-I46</f>
        <v>0</v>
      </c>
    </row>
    <row r="47" spans="1:11" s="10" customFormat="1" ht="43.5" thickBot="1">
      <c r="A47" s="54" t="s">
        <v>78</v>
      </c>
      <c r="B47" s="63" t="s">
        <v>36</v>
      </c>
      <c r="C47" s="63" t="s">
        <v>76</v>
      </c>
      <c r="D47" s="63" t="s">
        <v>138</v>
      </c>
      <c r="E47" s="63" t="s">
        <v>77</v>
      </c>
      <c r="F47" s="63" t="s">
        <v>57</v>
      </c>
      <c r="G47" s="86">
        <f>G48</f>
        <v>0</v>
      </c>
      <c r="H47" s="86">
        <f>H48</f>
        <v>0</v>
      </c>
      <c r="I47" s="86">
        <f>I48</f>
        <v>0</v>
      </c>
      <c r="J47" s="86">
        <f>J48</f>
        <v>0</v>
      </c>
      <c r="K47" s="86">
        <f>K48</f>
        <v>0</v>
      </c>
    </row>
    <row r="48" spans="1:11" ht="15.75" thickBot="1">
      <c r="A48" s="53" t="s">
        <v>31</v>
      </c>
      <c r="B48" s="75"/>
      <c r="C48" s="75"/>
      <c r="D48" s="75"/>
      <c r="E48" s="75" t="s">
        <v>77</v>
      </c>
      <c r="F48" s="75" t="s">
        <v>57</v>
      </c>
      <c r="G48" s="76">
        <v>0</v>
      </c>
      <c r="H48" s="76">
        <v>0</v>
      </c>
      <c r="I48" s="76">
        <v>0</v>
      </c>
      <c r="J48" s="66">
        <f aca="true" t="shared" si="5" ref="J48:J62">G48-I48</f>
        <v>0</v>
      </c>
      <c r="K48" s="73">
        <f>H48-I48</f>
        <v>0</v>
      </c>
    </row>
    <row r="49" spans="1:11" ht="30.75" customHeight="1" thickBot="1">
      <c r="A49" s="37" t="s">
        <v>62</v>
      </c>
      <c r="B49" s="33" t="s">
        <v>36</v>
      </c>
      <c r="C49" s="33" t="s">
        <v>80</v>
      </c>
      <c r="D49" s="33" t="s">
        <v>138</v>
      </c>
      <c r="E49" s="33" t="s">
        <v>33</v>
      </c>
      <c r="F49" s="33" t="s">
        <v>33</v>
      </c>
      <c r="G49" s="66">
        <f>SUM(G50:G62)</f>
        <v>3081277</v>
      </c>
      <c r="H49" s="66">
        <f>H50+H51+H52+H53+H54+H55+H56+H57+H58+H59+H60+H61+H62</f>
        <v>1400216.77</v>
      </c>
      <c r="I49" s="66">
        <f>I50+I51+I52+I53+I54+I55+I56+I57+I58+I59+I60+I61+I62</f>
        <v>1399989.77</v>
      </c>
      <c r="J49" s="66">
        <f t="shared" si="5"/>
        <v>1681287.23</v>
      </c>
      <c r="K49" s="66">
        <f>K50+K51+K52+K53+K54+K55+K56+K57+K58+K59+K60+K61+K62</f>
        <v>227</v>
      </c>
    </row>
    <row r="50" spans="1:11" ht="20.25" customHeight="1" thickBot="1">
      <c r="A50" s="36" t="s">
        <v>140</v>
      </c>
      <c r="B50" s="75"/>
      <c r="C50" s="75" t="s">
        <v>38</v>
      </c>
      <c r="D50" s="75" t="s">
        <v>139</v>
      </c>
      <c r="E50" s="75" t="s">
        <v>109</v>
      </c>
      <c r="F50" s="75" t="s">
        <v>37</v>
      </c>
      <c r="G50" s="76">
        <v>0</v>
      </c>
      <c r="H50" s="76">
        <f>G50</f>
        <v>0</v>
      </c>
      <c r="I50" s="76">
        <v>0</v>
      </c>
      <c r="J50" s="80">
        <f t="shared" si="5"/>
        <v>0</v>
      </c>
      <c r="K50" s="73">
        <f>H50-I50</f>
        <v>0</v>
      </c>
    </row>
    <row r="51" spans="1:11" ht="15" customHeight="1" thickBot="1">
      <c r="A51" s="36" t="s">
        <v>141</v>
      </c>
      <c r="B51" s="27"/>
      <c r="C51" s="27" t="s">
        <v>38</v>
      </c>
      <c r="D51" s="27" t="s">
        <v>139</v>
      </c>
      <c r="E51" s="27" t="s">
        <v>109</v>
      </c>
      <c r="F51" s="27" t="s">
        <v>84</v>
      </c>
      <c r="G51" s="72">
        <v>0</v>
      </c>
      <c r="H51" s="72">
        <f>G51</f>
        <v>0</v>
      </c>
      <c r="I51" s="72">
        <v>0</v>
      </c>
      <c r="J51" s="66">
        <f t="shared" si="5"/>
        <v>0</v>
      </c>
      <c r="K51" s="73">
        <f>H51-I51</f>
        <v>0</v>
      </c>
    </row>
    <row r="52" spans="1:11" ht="15" customHeight="1" thickBot="1">
      <c r="A52" s="59" t="s">
        <v>141</v>
      </c>
      <c r="B52" s="27"/>
      <c r="C52" s="27" t="s">
        <v>38</v>
      </c>
      <c r="D52" s="27" t="s">
        <v>139</v>
      </c>
      <c r="E52" s="27" t="s">
        <v>109</v>
      </c>
      <c r="F52" s="27" t="s">
        <v>75</v>
      </c>
      <c r="G52" s="72">
        <v>71677</v>
      </c>
      <c r="H52" s="72">
        <v>71677</v>
      </c>
      <c r="I52" s="72">
        <v>71650</v>
      </c>
      <c r="J52" s="67">
        <f t="shared" si="5"/>
        <v>27</v>
      </c>
      <c r="K52" s="73">
        <f aca="true" t="shared" si="6" ref="K52:K62">H52-I52</f>
        <v>27</v>
      </c>
    </row>
    <row r="53" spans="1:11" ht="15" customHeight="1" thickBot="1">
      <c r="A53" s="36" t="s">
        <v>96</v>
      </c>
      <c r="B53" s="27"/>
      <c r="C53" s="27" t="s">
        <v>82</v>
      </c>
      <c r="D53" s="27" t="s">
        <v>142</v>
      </c>
      <c r="E53" s="27" t="s">
        <v>109</v>
      </c>
      <c r="F53" s="27" t="s">
        <v>39</v>
      </c>
      <c r="G53" s="72">
        <v>588600</v>
      </c>
      <c r="H53" s="72">
        <v>407397.35</v>
      </c>
      <c r="I53" s="72">
        <v>407397.35</v>
      </c>
      <c r="J53" s="66">
        <f t="shared" si="5"/>
        <v>181202.65000000002</v>
      </c>
      <c r="K53" s="73">
        <f t="shared" si="6"/>
        <v>0</v>
      </c>
    </row>
    <row r="54" spans="1:11" ht="15" customHeight="1" thickBot="1">
      <c r="A54" s="36" t="s">
        <v>96</v>
      </c>
      <c r="B54" s="27"/>
      <c r="C54" s="27" t="s">
        <v>82</v>
      </c>
      <c r="D54" s="27" t="s">
        <v>142</v>
      </c>
      <c r="E54" s="27" t="s">
        <v>109</v>
      </c>
      <c r="F54" s="27" t="s">
        <v>74</v>
      </c>
      <c r="G54" s="72">
        <v>100000</v>
      </c>
      <c r="H54" s="72">
        <v>36790</v>
      </c>
      <c r="I54" s="72">
        <v>36790</v>
      </c>
      <c r="J54" s="66">
        <f t="shared" si="5"/>
        <v>63210</v>
      </c>
      <c r="K54" s="73">
        <f t="shared" si="6"/>
        <v>0</v>
      </c>
    </row>
    <row r="55" spans="1:11" ht="15" customHeight="1" thickBot="1">
      <c r="A55" s="36" t="s">
        <v>96</v>
      </c>
      <c r="B55" s="27"/>
      <c r="C55" s="27" t="s">
        <v>82</v>
      </c>
      <c r="D55" s="27" t="s">
        <v>142</v>
      </c>
      <c r="E55" s="27" t="s">
        <v>109</v>
      </c>
      <c r="F55" s="27" t="s">
        <v>75</v>
      </c>
      <c r="G55" s="72">
        <v>150500</v>
      </c>
      <c r="H55" s="72">
        <v>27954</v>
      </c>
      <c r="I55" s="72">
        <v>27954</v>
      </c>
      <c r="J55" s="66">
        <f t="shared" si="5"/>
        <v>122546</v>
      </c>
      <c r="K55" s="73">
        <f t="shared" si="6"/>
        <v>0</v>
      </c>
    </row>
    <row r="56" spans="1:11" ht="15" customHeight="1" thickBot="1">
      <c r="A56" s="57" t="s">
        <v>143</v>
      </c>
      <c r="B56" s="27"/>
      <c r="C56" s="27" t="s">
        <v>82</v>
      </c>
      <c r="D56" s="27" t="s">
        <v>145</v>
      </c>
      <c r="E56" s="27" t="s">
        <v>130</v>
      </c>
      <c r="F56" s="27" t="s">
        <v>37</v>
      </c>
      <c r="G56" s="72">
        <v>12600</v>
      </c>
      <c r="H56" s="72">
        <v>12600</v>
      </c>
      <c r="I56" s="72">
        <v>12600</v>
      </c>
      <c r="J56" s="66">
        <f t="shared" si="5"/>
        <v>0</v>
      </c>
      <c r="K56" s="73">
        <f t="shared" si="6"/>
        <v>0</v>
      </c>
    </row>
    <row r="57" spans="1:11" ht="15" customHeight="1" thickBot="1">
      <c r="A57" s="57" t="s">
        <v>144</v>
      </c>
      <c r="B57" s="27"/>
      <c r="C57" s="27" t="s">
        <v>82</v>
      </c>
      <c r="D57" s="27" t="s">
        <v>146</v>
      </c>
      <c r="E57" s="27" t="s">
        <v>109</v>
      </c>
      <c r="F57" s="27" t="s">
        <v>39</v>
      </c>
      <c r="G57" s="72">
        <v>180000</v>
      </c>
      <c r="H57" s="72">
        <v>0</v>
      </c>
      <c r="I57" s="72">
        <v>0</v>
      </c>
      <c r="J57" s="66">
        <f t="shared" si="5"/>
        <v>180000</v>
      </c>
      <c r="K57" s="73">
        <f t="shared" si="6"/>
        <v>0</v>
      </c>
    </row>
    <row r="58" spans="1:11" ht="15" customHeight="1" thickBot="1">
      <c r="A58" s="57" t="s">
        <v>144</v>
      </c>
      <c r="B58" s="27"/>
      <c r="C58" s="27" t="s">
        <v>82</v>
      </c>
      <c r="D58" s="27" t="s">
        <v>146</v>
      </c>
      <c r="E58" s="27" t="s">
        <v>109</v>
      </c>
      <c r="F58" s="27" t="s">
        <v>37</v>
      </c>
      <c r="G58" s="72">
        <v>1211000</v>
      </c>
      <c r="H58" s="72">
        <v>449738.42</v>
      </c>
      <c r="I58" s="72">
        <v>449738.42</v>
      </c>
      <c r="J58" s="66">
        <f t="shared" si="5"/>
        <v>761261.5800000001</v>
      </c>
      <c r="K58" s="73">
        <f t="shared" si="6"/>
        <v>0</v>
      </c>
    </row>
    <row r="59" spans="1:11" ht="15" customHeight="1" thickBot="1">
      <c r="A59" s="57" t="s">
        <v>144</v>
      </c>
      <c r="B59" s="27"/>
      <c r="C59" s="27" t="s">
        <v>82</v>
      </c>
      <c r="D59" s="27" t="s">
        <v>146</v>
      </c>
      <c r="E59" s="27" t="s">
        <v>109</v>
      </c>
      <c r="F59" s="27" t="s">
        <v>74</v>
      </c>
      <c r="G59" s="72">
        <v>100000</v>
      </c>
      <c r="H59" s="72">
        <v>0</v>
      </c>
      <c r="I59" s="72">
        <v>0</v>
      </c>
      <c r="J59" s="66">
        <f t="shared" si="5"/>
        <v>100000</v>
      </c>
      <c r="K59" s="73">
        <f t="shared" si="6"/>
        <v>0</v>
      </c>
    </row>
    <row r="60" spans="1:11" ht="15" customHeight="1" thickBot="1">
      <c r="A60" s="57" t="s">
        <v>144</v>
      </c>
      <c r="B60" s="27"/>
      <c r="C60" s="27" t="s">
        <v>82</v>
      </c>
      <c r="D60" s="27" t="s">
        <v>146</v>
      </c>
      <c r="E60" s="27" t="s">
        <v>109</v>
      </c>
      <c r="F60" s="27" t="s">
        <v>75</v>
      </c>
      <c r="G60" s="72">
        <v>593900</v>
      </c>
      <c r="H60" s="72">
        <v>392520</v>
      </c>
      <c r="I60" s="72">
        <v>392320</v>
      </c>
      <c r="J60" s="66">
        <f t="shared" si="5"/>
        <v>201580</v>
      </c>
      <c r="K60" s="73">
        <f t="shared" si="6"/>
        <v>200</v>
      </c>
    </row>
    <row r="61" spans="1:11" ht="15" customHeight="1" thickBot="1">
      <c r="A61" s="57" t="s">
        <v>144</v>
      </c>
      <c r="B61" s="27"/>
      <c r="C61" s="27" t="s">
        <v>82</v>
      </c>
      <c r="D61" s="27" t="s">
        <v>146</v>
      </c>
      <c r="E61" s="27" t="s">
        <v>109</v>
      </c>
      <c r="F61" s="27" t="s">
        <v>84</v>
      </c>
      <c r="G61" s="72">
        <v>71000</v>
      </c>
      <c r="H61" s="72">
        <v>0</v>
      </c>
      <c r="I61" s="72">
        <v>0</v>
      </c>
      <c r="J61" s="66">
        <f t="shared" si="5"/>
        <v>71000</v>
      </c>
      <c r="K61" s="73">
        <f t="shared" si="6"/>
        <v>0</v>
      </c>
    </row>
    <row r="62" spans="1:11" ht="15" customHeight="1">
      <c r="A62" s="57" t="s">
        <v>144</v>
      </c>
      <c r="B62" s="27"/>
      <c r="C62" s="27" t="s">
        <v>82</v>
      </c>
      <c r="D62" s="27" t="s">
        <v>146</v>
      </c>
      <c r="E62" s="27" t="s">
        <v>111</v>
      </c>
      <c r="F62" s="27" t="s">
        <v>57</v>
      </c>
      <c r="G62" s="72">
        <v>2000</v>
      </c>
      <c r="H62" s="72">
        <v>1540</v>
      </c>
      <c r="I62" s="72">
        <v>1540</v>
      </c>
      <c r="J62" s="66">
        <f t="shared" si="5"/>
        <v>460</v>
      </c>
      <c r="K62" s="73">
        <f t="shared" si="6"/>
        <v>0</v>
      </c>
    </row>
    <row r="63" spans="1:11" ht="15.75" thickBot="1">
      <c r="A63" s="6"/>
      <c r="B63" s="87"/>
      <c r="C63" s="87"/>
      <c r="D63" s="87"/>
      <c r="E63" s="87"/>
      <c r="F63" s="87"/>
      <c r="G63" s="88"/>
      <c r="H63" s="88"/>
      <c r="I63" s="88"/>
      <c r="J63" s="89"/>
      <c r="K63" s="89"/>
    </row>
    <row r="64" spans="1:11" ht="21.75" customHeight="1">
      <c r="A64" s="39" t="s">
        <v>17</v>
      </c>
      <c r="B64" s="119" t="s">
        <v>19</v>
      </c>
      <c r="C64" s="120"/>
      <c r="D64" s="120"/>
      <c r="E64" s="120"/>
      <c r="F64" s="121"/>
      <c r="G64" s="116"/>
      <c r="H64" s="116" t="s">
        <v>21</v>
      </c>
      <c r="I64" s="116" t="s">
        <v>22</v>
      </c>
      <c r="J64" s="116" t="s">
        <v>23</v>
      </c>
      <c r="K64" s="117"/>
    </row>
    <row r="65" spans="1:11" ht="16.5" customHeight="1">
      <c r="A65" s="40" t="s">
        <v>18</v>
      </c>
      <c r="B65" s="122"/>
      <c r="C65" s="123"/>
      <c r="D65" s="123"/>
      <c r="E65" s="123"/>
      <c r="F65" s="124"/>
      <c r="G65" s="114"/>
      <c r="H65" s="114"/>
      <c r="I65" s="114"/>
      <c r="J65" s="114"/>
      <c r="K65" s="118"/>
    </row>
    <row r="66" spans="1:11" ht="81" customHeight="1">
      <c r="A66" s="40"/>
      <c r="B66" s="90" t="s">
        <v>24</v>
      </c>
      <c r="C66" s="90" t="s">
        <v>25</v>
      </c>
      <c r="D66" s="90" t="s">
        <v>26</v>
      </c>
      <c r="E66" s="90" t="s">
        <v>27</v>
      </c>
      <c r="F66" s="90" t="s">
        <v>28</v>
      </c>
      <c r="G66" s="114"/>
      <c r="H66" s="114"/>
      <c r="I66" s="114"/>
      <c r="J66" s="24" t="s">
        <v>29</v>
      </c>
      <c r="K66" s="41" t="s">
        <v>30</v>
      </c>
    </row>
    <row r="67" spans="1:11" ht="15.75" thickBot="1">
      <c r="A67" s="42">
        <v>1</v>
      </c>
      <c r="B67" s="91">
        <v>2</v>
      </c>
      <c r="C67" s="91">
        <v>3</v>
      </c>
      <c r="D67" s="91">
        <v>4</v>
      </c>
      <c r="E67" s="91">
        <v>5</v>
      </c>
      <c r="F67" s="91">
        <v>6</v>
      </c>
      <c r="G67" s="92"/>
      <c r="H67" s="92">
        <v>8</v>
      </c>
      <c r="I67" s="92">
        <v>9</v>
      </c>
      <c r="J67" s="92">
        <v>10</v>
      </c>
      <c r="K67" s="93">
        <v>11</v>
      </c>
    </row>
    <row r="68" spans="1:11" ht="30" customHeight="1" thickBot="1">
      <c r="A68" s="43" t="s">
        <v>63</v>
      </c>
      <c r="B68" s="94" t="s">
        <v>36</v>
      </c>
      <c r="C68" s="94" t="s">
        <v>54</v>
      </c>
      <c r="D68" s="94" t="s">
        <v>147</v>
      </c>
      <c r="E68" s="94" t="s">
        <v>115</v>
      </c>
      <c r="F68" s="94" t="s">
        <v>112</v>
      </c>
      <c r="G68" s="95">
        <f>G69</f>
        <v>0</v>
      </c>
      <c r="H68" s="95">
        <f>G68</f>
        <v>0</v>
      </c>
      <c r="I68" s="95">
        <f>I69</f>
        <v>0</v>
      </c>
      <c r="J68" s="95">
        <f>J69</f>
        <v>0</v>
      </c>
      <c r="K68" s="95">
        <f>J68</f>
        <v>0</v>
      </c>
    </row>
    <row r="69" spans="1:11" ht="15.75" thickBot="1">
      <c r="A69" s="36" t="s">
        <v>31</v>
      </c>
      <c r="B69" s="27"/>
      <c r="C69" s="27"/>
      <c r="D69" s="27"/>
      <c r="E69" s="27" t="s">
        <v>115</v>
      </c>
      <c r="F69" s="27" t="s">
        <v>112</v>
      </c>
      <c r="G69" s="72">
        <v>0</v>
      </c>
      <c r="H69" s="72">
        <f>G69</f>
        <v>0</v>
      </c>
      <c r="I69" s="72">
        <v>0</v>
      </c>
      <c r="J69" s="66">
        <f>G69-I69</f>
        <v>0</v>
      </c>
      <c r="K69" s="73">
        <f>J69</f>
        <v>0</v>
      </c>
    </row>
    <row r="70" spans="1:11" ht="48.75" customHeight="1" thickBot="1">
      <c r="A70" s="37" t="s">
        <v>61</v>
      </c>
      <c r="B70" s="33" t="s">
        <v>36</v>
      </c>
      <c r="C70" s="33" t="s">
        <v>89</v>
      </c>
      <c r="D70" s="33" t="s">
        <v>148</v>
      </c>
      <c r="E70" s="33" t="s">
        <v>33</v>
      </c>
      <c r="F70" s="33" t="s">
        <v>33</v>
      </c>
      <c r="G70" s="66">
        <f>G71+G72+G73</f>
        <v>150000</v>
      </c>
      <c r="H70" s="66">
        <f>H71+H72+H73</f>
        <v>57120</v>
      </c>
      <c r="I70" s="66">
        <f>I71+I73+I72</f>
        <v>57120</v>
      </c>
      <c r="J70" s="66">
        <f>G70-I70</f>
        <v>92880</v>
      </c>
      <c r="K70" s="66">
        <f>K71+K72+K73</f>
        <v>0</v>
      </c>
    </row>
    <row r="71" spans="1:11" ht="15.75" thickBot="1">
      <c r="A71" s="36" t="s">
        <v>31</v>
      </c>
      <c r="B71" s="27"/>
      <c r="C71" s="27"/>
      <c r="D71" s="27"/>
      <c r="E71" s="27" t="s">
        <v>109</v>
      </c>
      <c r="F71" s="27">
        <v>290</v>
      </c>
      <c r="G71" s="72">
        <v>75000</v>
      </c>
      <c r="H71" s="72">
        <v>30000</v>
      </c>
      <c r="I71" s="72">
        <v>30000</v>
      </c>
      <c r="J71" s="66">
        <f>G71-I71</f>
        <v>45000</v>
      </c>
      <c r="K71" s="73">
        <f>H71-I71</f>
        <v>0</v>
      </c>
    </row>
    <row r="72" spans="1:11" ht="15.75" thickBot="1">
      <c r="A72" s="36"/>
      <c r="B72" s="27"/>
      <c r="C72" s="27"/>
      <c r="D72" s="27"/>
      <c r="E72" s="27" t="s">
        <v>109</v>
      </c>
      <c r="F72" s="27" t="s">
        <v>84</v>
      </c>
      <c r="G72" s="72">
        <v>15000</v>
      </c>
      <c r="H72" s="72">
        <v>12500</v>
      </c>
      <c r="I72" s="72">
        <v>12500</v>
      </c>
      <c r="J72" s="66">
        <f>SUM(G72-I72)</f>
        <v>2500</v>
      </c>
      <c r="K72" s="73">
        <f>H72-I72</f>
        <v>0</v>
      </c>
    </row>
    <row r="73" spans="1:11" ht="15.75" thickBot="1">
      <c r="A73" s="36" t="s">
        <v>31</v>
      </c>
      <c r="B73" s="27"/>
      <c r="C73" s="27"/>
      <c r="D73" s="27"/>
      <c r="E73" s="27" t="s">
        <v>109</v>
      </c>
      <c r="F73" s="27" t="s">
        <v>75</v>
      </c>
      <c r="G73" s="72">
        <v>60000</v>
      </c>
      <c r="H73" s="72">
        <v>14620</v>
      </c>
      <c r="I73" s="72">
        <v>14620</v>
      </c>
      <c r="J73" s="66">
        <f>G73-I73</f>
        <v>45380</v>
      </c>
      <c r="K73" s="73">
        <f>H73-I73</f>
        <v>0</v>
      </c>
    </row>
    <row r="74" spans="1:11" ht="28.5" customHeight="1" thickBot="1">
      <c r="A74" s="44" t="s">
        <v>32</v>
      </c>
      <c r="B74" s="96"/>
      <c r="C74" s="96"/>
      <c r="D74" s="96"/>
      <c r="E74" s="96"/>
      <c r="F74" s="96"/>
      <c r="G74" s="97">
        <v>0</v>
      </c>
      <c r="H74" s="97">
        <f>ДОХОДЫ!C14-РАСХОДЫ!G6</f>
        <v>-104310.20999999996</v>
      </c>
      <c r="I74" s="97">
        <f>ДОХОДЫ!D14-РАСХОДЫ!I6</f>
        <v>469742.4399999995</v>
      </c>
      <c r="J74" s="97">
        <v>0</v>
      </c>
      <c r="K74" s="98">
        <v>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B2:F3"/>
    <mergeCell ref="G2:G4"/>
    <mergeCell ref="H2:H4"/>
    <mergeCell ref="I2:I4"/>
    <mergeCell ref="A1:K1"/>
    <mergeCell ref="J64:K65"/>
    <mergeCell ref="J2:K3"/>
    <mergeCell ref="B64:F65"/>
    <mergeCell ref="G64:G66"/>
    <mergeCell ref="H64:H66"/>
    <mergeCell ref="I64:I66"/>
  </mergeCells>
  <printOptions/>
  <pageMargins left="0.33" right="0.17" top="0.25" bottom="0.28" header="0.21" footer="0.1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7">
      <selection activeCell="E12" sqref="E12"/>
    </sheetView>
  </sheetViews>
  <sheetFormatPr defaultColWidth="9.00390625" defaultRowHeight="12.75"/>
  <cols>
    <col min="1" max="1" width="25.75390625" style="17" customWidth="1"/>
    <col min="2" max="2" width="6.875" style="17" customWidth="1"/>
    <col min="3" max="6" width="18.625" style="17" customWidth="1"/>
    <col min="7" max="16384" width="9.125" style="17" customWidth="1"/>
  </cols>
  <sheetData>
    <row r="1" spans="1:6" ht="15.75" thickBot="1">
      <c r="A1" s="139" t="s">
        <v>53</v>
      </c>
      <c r="B1" s="139"/>
      <c r="C1" s="139"/>
      <c r="D1" s="139"/>
      <c r="E1" s="139"/>
      <c r="F1" s="139"/>
    </row>
    <row r="2" spans="1:6" ht="69" customHeight="1">
      <c r="A2" s="133" t="s">
        <v>0</v>
      </c>
      <c r="B2" s="133" t="s">
        <v>40</v>
      </c>
      <c r="C2" s="133" t="s">
        <v>41</v>
      </c>
      <c r="D2" s="18" t="s">
        <v>42</v>
      </c>
      <c r="E2" s="133" t="s">
        <v>3</v>
      </c>
      <c r="F2" s="133" t="s">
        <v>4</v>
      </c>
    </row>
    <row r="3" spans="1:6" ht="13.5" thickBot="1">
      <c r="A3" s="134"/>
      <c r="B3" s="134"/>
      <c r="C3" s="134"/>
      <c r="D3" s="20" t="s">
        <v>43</v>
      </c>
      <c r="E3" s="134"/>
      <c r="F3" s="134"/>
    </row>
    <row r="4" spans="1:6" ht="13.5" thickBot="1">
      <c r="A4" s="19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</row>
    <row r="5" spans="1:6" ht="57.75" customHeight="1" thickBot="1">
      <c r="A5" s="3" t="s">
        <v>44</v>
      </c>
      <c r="B5" s="5">
        <v>500</v>
      </c>
      <c r="C5" s="21"/>
      <c r="D5" s="21"/>
      <c r="E5" s="11">
        <f>E7</f>
        <v>-469742.44</v>
      </c>
      <c r="F5" s="21"/>
    </row>
    <row r="6" spans="1:6" ht="19.5" customHeight="1" thickBot="1">
      <c r="A6" s="2" t="s">
        <v>31</v>
      </c>
      <c r="B6" s="5">
        <v>510</v>
      </c>
      <c r="C6" s="21"/>
      <c r="D6" s="21"/>
      <c r="E6" s="21"/>
      <c r="F6" s="21"/>
    </row>
    <row r="7" spans="1:6" ht="31.5" customHeight="1" thickBot="1">
      <c r="A7" s="4" t="s">
        <v>45</v>
      </c>
      <c r="B7" s="5">
        <v>520</v>
      </c>
      <c r="C7" s="11"/>
      <c r="D7" s="11"/>
      <c r="E7" s="11">
        <f>E9-E11</f>
        <v>-469742.44</v>
      </c>
      <c r="F7" s="11"/>
    </row>
    <row r="8" spans="1:6" ht="15.75" thickBot="1">
      <c r="A8" s="2" t="s">
        <v>46</v>
      </c>
      <c r="B8" s="5"/>
      <c r="C8" s="55"/>
      <c r="D8" s="55"/>
      <c r="E8" s="55"/>
      <c r="F8" s="55"/>
    </row>
    <row r="9" spans="1:6" ht="12.75" customHeight="1" thickBot="1">
      <c r="A9" s="1" t="s">
        <v>47</v>
      </c>
      <c r="B9" s="5"/>
      <c r="C9" s="55"/>
      <c r="D9" s="55"/>
      <c r="E9" s="55">
        <v>104310.21</v>
      </c>
      <c r="F9" s="55"/>
    </row>
    <row r="10" spans="1:6" ht="15.75" thickBot="1">
      <c r="A10" s="2"/>
      <c r="B10" s="5"/>
      <c r="C10" s="55"/>
      <c r="D10" s="55"/>
      <c r="E10" s="55"/>
      <c r="F10" s="55"/>
    </row>
    <row r="11" spans="1:6" ht="24.75" customHeight="1" thickBot="1">
      <c r="A11" s="1" t="s">
        <v>93</v>
      </c>
      <c r="B11" s="5"/>
      <c r="C11" s="55"/>
      <c r="D11" s="55"/>
      <c r="E11" s="55">
        <v>574052.65</v>
      </c>
      <c r="F11" s="55"/>
    </row>
    <row r="12" spans="1:6" ht="15.75" thickBot="1">
      <c r="A12" s="2"/>
      <c r="B12" s="5"/>
      <c r="C12" s="55"/>
      <c r="D12" s="55"/>
      <c r="E12" s="55"/>
      <c r="F12" s="55"/>
    </row>
    <row r="13" spans="1:6" ht="15.75" thickBot="1">
      <c r="A13" s="2"/>
      <c r="B13" s="5"/>
      <c r="C13" s="55"/>
      <c r="D13" s="55" t="s">
        <v>121</v>
      </c>
      <c r="E13" s="55">
        <v>557856.65</v>
      </c>
      <c r="F13" s="55"/>
    </row>
    <row r="14" spans="1:6" ht="15.75" thickBot="1">
      <c r="A14" s="2" t="s">
        <v>164</v>
      </c>
      <c r="B14" s="5"/>
      <c r="C14" s="55"/>
      <c r="D14" s="55" t="s">
        <v>86</v>
      </c>
      <c r="E14" s="55">
        <v>16196</v>
      </c>
      <c r="F14" s="55"/>
    </row>
    <row r="15" spans="1:6" ht="15.75" thickBot="1">
      <c r="A15" s="2"/>
      <c r="B15" s="5"/>
      <c r="C15" s="55"/>
      <c r="D15" s="55" t="s">
        <v>87</v>
      </c>
      <c r="E15" s="55">
        <v>0</v>
      </c>
      <c r="F15" s="55"/>
    </row>
    <row r="16" spans="1:6" ht="15.75" thickBot="1">
      <c r="A16" s="2"/>
      <c r="B16" s="5"/>
      <c r="C16" s="55"/>
      <c r="D16" s="55" t="s">
        <v>123</v>
      </c>
      <c r="E16" s="55">
        <v>0</v>
      </c>
      <c r="F16" s="55"/>
    </row>
    <row r="17" spans="1:6" ht="15.75" thickBot="1">
      <c r="A17" s="2"/>
      <c r="B17" s="5"/>
      <c r="C17" s="55"/>
      <c r="D17" s="55" t="s">
        <v>158</v>
      </c>
      <c r="E17" s="55">
        <v>0</v>
      </c>
      <c r="F17" s="55"/>
    </row>
    <row r="18" spans="1:6" ht="15.75" thickBot="1">
      <c r="A18" s="2"/>
      <c r="B18" s="5"/>
      <c r="C18" s="55"/>
      <c r="D18" s="55"/>
      <c r="E18" s="55"/>
      <c r="F18" s="55"/>
    </row>
    <row r="19" spans="1:6" ht="30.75" customHeight="1" thickBot="1">
      <c r="A19" s="4" t="s">
        <v>48</v>
      </c>
      <c r="B19" s="5">
        <v>620</v>
      </c>
      <c r="C19" s="55"/>
      <c r="D19" s="55"/>
      <c r="E19" s="55"/>
      <c r="F19" s="55"/>
    </row>
    <row r="20" spans="1:6" ht="15.75" thickBot="1">
      <c r="A20" s="2" t="s">
        <v>46</v>
      </c>
      <c r="B20" s="5"/>
      <c r="C20" s="55"/>
      <c r="D20" s="55"/>
      <c r="E20" s="55"/>
      <c r="F20" s="55"/>
    </row>
    <row r="21" spans="1:6" ht="15.75" thickBot="1">
      <c r="A21" s="2"/>
      <c r="B21" s="5"/>
      <c r="C21" s="55"/>
      <c r="D21" s="55"/>
      <c r="E21" s="55"/>
      <c r="F21" s="55"/>
    </row>
    <row r="22" spans="1:6" ht="15.75" thickBot="1">
      <c r="A22" s="2"/>
      <c r="B22" s="5"/>
      <c r="C22" s="55"/>
      <c r="D22" s="55"/>
      <c r="E22" s="55"/>
      <c r="F22" s="55"/>
    </row>
    <row r="23" spans="1:6" ht="15.75" thickBot="1">
      <c r="A23" s="2"/>
      <c r="B23" s="5"/>
      <c r="C23" s="55"/>
      <c r="D23" s="55"/>
      <c r="E23" s="55"/>
      <c r="F23" s="55"/>
    </row>
    <row r="24" spans="1:6" ht="15.75" thickBot="1">
      <c r="A24" s="2"/>
      <c r="B24" s="5"/>
      <c r="C24" s="55"/>
      <c r="D24" s="55"/>
      <c r="E24" s="55"/>
      <c r="F24" s="55"/>
    </row>
    <row r="25" spans="1:6" ht="15.75" thickBot="1">
      <c r="A25" s="2"/>
      <c r="B25" s="5"/>
      <c r="C25" s="55"/>
      <c r="D25" s="55"/>
      <c r="E25" s="55"/>
      <c r="F25" s="55"/>
    </row>
    <row r="26" spans="1:6" ht="15.75" thickBot="1">
      <c r="A26" s="2"/>
      <c r="B26" s="5"/>
      <c r="C26" s="55"/>
      <c r="D26" s="55"/>
      <c r="E26" s="55"/>
      <c r="F26" s="55"/>
    </row>
    <row r="27" spans="1:6" ht="15.75" thickBot="1">
      <c r="A27" s="2"/>
      <c r="B27" s="5"/>
      <c r="C27" s="55"/>
      <c r="D27" s="55"/>
      <c r="E27" s="55"/>
      <c r="F27" s="55"/>
    </row>
    <row r="28" spans="1:6" ht="15.75" thickBot="1">
      <c r="A28" s="2"/>
      <c r="B28" s="5"/>
      <c r="C28" s="55"/>
      <c r="D28" s="55"/>
      <c r="E28" s="55"/>
      <c r="F28" s="55"/>
    </row>
    <row r="29" spans="1:6" ht="15.75" thickBot="1">
      <c r="A29" s="2"/>
      <c r="B29" s="5"/>
      <c r="C29" s="55"/>
      <c r="D29" s="55"/>
      <c r="E29" s="55"/>
      <c r="F29" s="55"/>
    </row>
    <row r="30" spans="1:6" ht="15.75" thickBot="1">
      <c r="A30" s="2"/>
      <c r="B30" s="5"/>
      <c r="C30" s="55"/>
      <c r="D30" s="55"/>
      <c r="E30" s="55"/>
      <c r="F30" s="55"/>
    </row>
    <row r="31" spans="1:6" ht="15.75" thickBot="1">
      <c r="A31" s="2"/>
      <c r="B31" s="5"/>
      <c r="C31" s="55"/>
      <c r="D31" s="55"/>
      <c r="E31" s="55"/>
      <c r="F31" s="55"/>
    </row>
    <row r="32" spans="1:6" ht="15.75" thickBot="1">
      <c r="A32" s="1" t="s">
        <v>72</v>
      </c>
      <c r="B32" s="5"/>
      <c r="C32" s="55"/>
      <c r="D32" s="55"/>
      <c r="E32" s="55">
        <v>471267.18</v>
      </c>
      <c r="F32" s="55"/>
    </row>
    <row r="33" spans="1:6" ht="15.75" thickBot="1">
      <c r="A33" s="2"/>
      <c r="B33" s="5"/>
      <c r="C33" s="55"/>
      <c r="D33" s="55"/>
      <c r="E33" s="55" t="s">
        <v>113</v>
      </c>
      <c r="F33" s="55"/>
    </row>
    <row r="34" spans="1:6" ht="15.75" thickBot="1">
      <c r="A34" s="2"/>
      <c r="B34" s="5"/>
      <c r="C34" s="55"/>
      <c r="D34" s="55"/>
      <c r="E34" s="55"/>
      <c r="F34" s="55"/>
    </row>
    <row r="35" spans="1:6" ht="26.25" customHeight="1" thickBot="1">
      <c r="A35" s="1" t="s">
        <v>49</v>
      </c>
      <c r="B35" s="5">
        <v>700</v>
      </c>
      <c r="C35" s="55"/>
      <c r="D35" s="55"/>
      <c r="E35" s="55">
        <v>0</v>
      </c>
      <c r="F35" s="55"/>
    </row>
    <row r="39" spans="1:6" ht="37.5" customHeight="1">
      <c r="A39" s="135" t="s">
        <v>102</v>
      </c>
      <c r="B39" s="136"/>
      <c r="C39" s="136"/>
      <c r="D39" s="136"/>
      <c r="E39" s="136"/>
      <c r="F39" s="136"/>
    </row>
    <row r="41" spans="1:6" ht="42.75" customHeight="1">
      <c r="A41" s="135" t="s">
        <v>122</v>
      </c>
      <c r="B41" s="137"/>
      <c r="C41" s="137"/>
      <c r="D41" s="137"/>
      <c r="E41" s="137"/>
      <c r="F41" s="137"/>
    </row>
    <row r="43" spans="1:3" ht="12.75">
      <c r="A43" s="138" t="s">
        <v>162</v>
      </c>
      <c r="B43" s="138"/>
      <c r="C43" s="138"/>
    </row>
    <row r="46" spans="1:6" ht="24.75" customHeight="1">
      <c r="A46" s="140" t="s">
        <v>50</v>
      </c>
      <c r="B46" s="141"/>
      <c r="C46" s="141"/>
      <c r="D46" s="141"/>
      <c r="E46" s="141"/>
      <c r="F46" s="142"/>
    </row>
    <row r="47" spans="1:6" ht="19.5" customHeight="1">
      <c r="A47" s="127" t="s">
        <v>105</v>
      </c>
      <c r="B47" s="128"/>
      <c r="C47" s="128"/>
      <c r="D47" s="128"/>
      <c r="E47" s="128"/>
      <c r="F47" s="129"/>
    </row>
    <row r="48" spans="1:6" ht="13.5" customHeight="1">
      <c r="A48" s="130" t="s">
        <v>51</v>
      </c>
      <c r="B48" s="131"/>
      <c r="C48" s="131"/>
      <c r="D48" s="131"/>
      <c r="E48" s="131"/>
      <c r="F48" s="132"/>
    </row>
    <row r="49" spans="1:6" ht="15.75">
      <c r="A49" s="22"/>
      <c r="B49" s="23"/>
      <c r="C49" s="23"/>
      <c r="D49" s="23"/>
      <c r="E49" s="23"/>
      <c r="F49" s="23"/>
    </row>
  </sheetData>
  <sheetProtection formatCells="0" formatColumns="0" formatRows="0" insertColumns="0" insertRows="0" insertHyperlinks="0" deleteColumns="0" deleteRows="0" sort="0" autoFilter="0" pivotTables="0"/>
  <mergeCells count="12">
    <mergeCell ref="A1:F1"/>
    <mergeCell ref="A46:F46"/>
    <mergeCell ref="A47:F47"/>
    <mergeCell ref="A48:F48"/>
    <mergeCell ref="F2:F3"/>
    <mergeCell ref="A39:F39"/>
    <mergeCell ref="A41:F41"/>
    <mergeCell ref="A43:C43"/>
    <mergeCell ref="A2:A3"/>
    <mergeCell ref="B2:B3"/>
    <mergeCell ref="C2:C3"/>
    <mergeCell ref="E2:E3"/>
  </mergeCells>
  <printOptions/>
  <pageMargins left="0.75" right="0.2" top="0.3" bottom="0.26" header="0.17" footer="0.1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>GYPNORION</cp:lastModifiedBy>
  <cp:lastPrinted>2017-11-01T12:18:05Z</cp:lastPrinted>
  <dcterms:created xsi:type="dcterms:W3CDTF">2006-05-05T05:16:30Z</dcterms:created>
  <dcterms:modified xsi:type="dcterms:W3CDTF">2017-11-02T10:54:05Z</dcterms:modified>
  <cp:category/>
  <cp:version/>
  <cp:contentType/>
  <cp:contentStatus/>
</cp:coreProperties>
</file>